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9"/>
  </bookViews>
  <sheets>
    <sheet name="Bev_fo" sheetId="1" r:id="rId1"/>
    <sheet name="Kiad_fo" sheetId="2" r:id="rId2"/>
    <sheet name="Polg_hiv" sheetId="3" r:id="rId3"/>
    <sheet name="Tart" sheetId="4" r:id="rId4"/>
    <sheet name="Int_bev" sheetId="5" r:id="rId5"/>
    <sheet name="Int_kiad" sheetId="6" r:id="rId6"/>
    <sheet name="Létszám" sheetId="7" r:id="rId7"/>
    <sheet name="Tarsszoc" sheetId="8" r:id="rId8"/>
    <sheet name="EU" sheetId="9" r:id="rId9"/>
    <sheet name="Szfössz" sheetId="10" r:id="rId10"/>
  </sheets>
  <definedNames>
    <definedName name="_xlnm.Print_Area" localSheetId="8">'EU'!$A$1:$E$229</definedName>
    <definedName name="_xlnm.Print_Titles" localSheetId="4">'Int_bev'!$8:$8</definedName>
    <definedName name="_xlnm.Print_Area" localSheetId="5">'Int_kiad'!$A$1:$S$188</definedName>
    <definedName name="_xlnm.Print_Titles" localSheetId="5">'Int_kiad'!$8:$8</definedName>
    <definedName name="_xlnm.Print_Area" localSheetId="6">'Létszám'!$A$1:$K$62</definedName>
    <definedName name="_xlnm.Print_Titles" localSheetId="2">'Polg_hiv'!$9:$9</definedName>
    <definedName name="_xlnm.Print_Area" localSheetId="9">'Szfössz'!$A$3:$T$347</definedName>
    <definedName name="_xlnm.Print_Titles" localSheetId="9">('Szfössz'!$A:$B,'Szfössz'!$8:$8)</definedName>
    <definedName name="_xlnm.Print_Area" localSheetId="3">'Tart'!$B$1:$K$40</definedName>
    <definedName name="cs2012_excel_kimut_bevkiad_szakfel_kiemAnchor">'Szfössz'!$A$8</definedName>
    <definedName name="cs2012_excel_kimut_bevkiad_szakfel_kiem_Dim01">"="</definedName>
    <definedName name="cs2012_excel_kimut_bevkiad_szakfel_kiem_Dim02">"="</definedName>
    <definedName name="cs2012_excel_kimut_bevkiad_szakfel_kiem_Dim03">"="</definedName>
    <definedName name="cs2012_excel_kimut_bevkiad_szakfel_kiem_Dim04">'Szfössz'!$A$3:$B$3</definedName>
    <definedName name="cs2012_excel_kimut_bevkiad_szakfel_kiem_Dim05">"="</definedName>
    <definedName name="cs2012_excel_kimut_bevkiad_szakfel_kiem_Dim06">"="</definedName>
    <definedName name="cs2012_excel_kimut_bevkiad_szakfel_kiem_Dim07">'Szfössz'!$A$4:$B$4</definedName>
    <definedName name="cs2012_excel_kimut_bevkiad_szakfel_kiem_Dim08">"="</definedName>
    <definedName name="cs2012_excel_kimut_bevkiad_szakfel_kiem_Dim09">"="</definedName>
    <definedName name="cs2012_excel_kimut_bevkiad_szakfel_kiem_Dim10">'Szfössz'!$A$5:$B$5</definedName>
    <definedName name="cs2012_excel_kimut_bevkiad_szakfel_kiem_Dim11">"="</definedName>
    <definedName name="cs2012_excel_kimut_bevkiad_szakfel_kiem_Dim12">'Szfössz'!$A$6:$B$6</definedName>
    <definedName name="cs2012_excel_kimut_bev_fotab_probaAnchor">'Bev_fo'!$B$9</definedName>
    <definedName name="cs2012_excel_kimut_bev_fotab_proba_Dim01">"="</definedName>
    <definedName name="cs2012_excel_kimut_bev_fotab_proba_Dim02">"="</definedName>
    <definedName name="cs2012_excel_kimut_bev_fotab_proba_Dim03">"="</definedName>
    <definedName name="cs2012_excel_kimut_bev_fotab_proba_Dim04">'Bev_fo'!$B$3:$C$3</definedName>
    <definedName name="cs2012_excel_kimut_bev_fotab_proba_Dim05">'Bev_fo'!$B$4:$C$4</definedName>
    <definedName name="cs2012_excel_kimut_bev_fotab_proba_Dim06">'Bev_fo'!$B$5:$C$5</definedName>
    <definedName name="cs2012_excel_kimut_bev_fotab_proba_Dim07">"="</definedName>
    <definedName name="cs2012_excel_kimut_bev_fotab_proba_Dim08">"="</definedName>
    <definedName name="cs2012_excel_kimut_bev_fotab_proba_Dim09">'Bev_fo'!$B$6:$C$6</definedName>
    <definedName name="cs2012_excel_kimut_bev_fotab_proba_Dim10">"="</definedName>
    <definedName name="cs2012_excel_kimut_bev_fotab_proba_Dim11">"="</definedName>
    <definedName name="cs2012_excel_kimut_bev_fotab_proba_Dim12">'Bev_fo'!$B$7:$C$7</definedName>
    <definedName name="cs2012_excel_kimut_bev_intAnchor">'Int_bev'!$A$8</definedName>
    <definedName name="cs2012_excel_kimut_bev_int_Dim01">"="</definedName>
    <definedName name="cs2012_excel_kimut_bev_int_Dim02">"="</definedName>
    <definedName name="cs2012_excel_kimut_bev_int_Dim03">"="</definedName>
    <definedName name="cs2012_excel_kimut_bev_int_Dim04">'Int_bev'!$A$3:$B$3</definedName>
    <definedName name="cs2012_excel_kimut_bev_int_Dim05">"="</definedName>
    <definedName name="cs2012_excel_kimut_bev_int_Dim06">'Int_bev'!$A$4:$B$4</definedName>
    <definedName name="cs2012_excel_kimut_bev_int_Dim07">"="</definedName>
    <definedName name="cs2012_excel_kimut_bev_int_Dim08">'Int_bev'!$A$5:$B$5</definedName>
    <definedName name="cs2012_excel_kimut_bev_int_Dim09">"="</definedName>
    <definedName name="cs2012_excel_kimut_bev_int_Dim10">"="</definedName>
    <definedName name="cs2012_excel_kimut_bev_int_Dim11">"="</definedName>
    <definedName name="cs2012_excel_kimut_bev_int_Dim12">'Int_bev'!$A$6:$B$6</definedName>
    <definedName name="cs2012_excel_kimut_kiad_fotab_probaAnchor">'Kiad_fo'!$A$8</definedName>
    <definedName name="cs2012_excel_kimut_kiad_fotab_proba_Dim01">"="</definedName>
    <definedName name="cs2012_excel_kimut_kiad_fotab_proba_Dim02">"="</definedName>
    <definedName name="cs2012_excel_kimut_kiad_fotab_proba_Dim03">"="</definedName>
    <definedName name="cs2012_excel_kimut_kiad_fotab_proba_Dim04">"="</definedName>
    <definedName name="cs2012_excel_kimut_kiad_fotab_proba_Dim05">'Kiad_fo'!$A$3:$B$3</definedName>
    <definedName name="cs2012_excel_kimut_kiad_fotab_proba_Dim06">'Kiad_fo'!$A$4:$B$4</definedName>
    <definedName name="cs2012_excel_kimut_kiad_fotab_proba_Dim07">'Kiad_fo'!$A$5:$B$5</definedName>
    <definedName name="cs2012_excel_kimut_kiad_fotab_proba_Dim08">"="</definedName>
    <definedName name="cs2012_excel_kimut_kiad_fotab_proba_Dim09">"="</definedName>
    <definedName name="cs2012_excel_kimut_kiad_fotab_proba_Dim10">"="</definedName>
    <definedName name="cs2012_excel_kimut_kiad_fotab_proba_Dim11">"="</definedName>
    <definedName name="cs2012_excel_kimut_kiad_fotab_proba_Dim12">'Kiad_fo'!$A$6:$B$6</definedName>
    <definedName name="cs2012_excel_kimut_kiad_hiv_tars_reszlAnchor">'Tarsszoc'!$A$10</definedName>
    <definedName name="cs2012_excel_kimut_kiad_hiv_tars_reszl_Dim01">"="</definedName>
    <definedName name="cs2012_excel_kimut_kiad_hiv_tars_reszl_Dim02">"="</definedName>
    <definedName name="cs2012_excel_kimut_kiad_hiv_tars_reszl_Dim03">'Tarsszoc'!$A$3:$B$3</definedName>
    <definedName name="cs2012_excel_kimut_kiad_hiv_tars_reszl_Dim04">"="</definedName>
    <definedName name="cs2012_excel_kimut_kiad_hiv_tars_reszl_Dim05">"="</definedName>
    <definedName name="cs2012_excel_kimut_kiad_hiv_tars_reszl_Dim06">'Tarsszoc'!$A$4:$B$4</definedName>
    <definedName name="cs2012_excel_kimut_kiad_hiv_tars_reszl_Dim07">"="</definedName>
    <definedName name="cs2012_excel_kimut_kiad_hiv_tars_reszl_Dim08">'Tarsszoc'!$A$5:$B$5</definedName>
    <definedName name="cs2012_excel_kimut_kiad_hiv_tars_reszl_Dim09">'Tarsszoc'!$A$6:$B$6</definedName>
    <definedName name="cs2012_excel_kimut_kiad_hiv_tars_reszl_Dim10">'Tarsszoc'!$A$7:$B$7</definedName>
    <definedName name="cs2012_excel_kimut_kiad_hiv_tars_reszl_Dim11">"="</definedName>
    <definedName name="cs2012_excel_kimut_kiad_hiv_tars_reszl_Dim12">'Tarsszoc'!$A$8:$B$8</definedName>
    <definedName name="cs2012_excel_kimut_kiad_intAnchor">'Int_kiad'!$A$8</definedName>
    <definedName name="cs2012_excel_kimut_kiad_int_Dim01">"="</definedName>
    <definedName name="cs2012_excel_kimut_kiad_int_Dim02">"="</definedName>
    <definedName name="cs2012_excel_kimut_kiad_int_Dim03">"="</definedName>
    <definedName name="cs2012_excel_kimut_kiad_int_Dim04">'Int_kiad'!$A$3:$B$3</definedName>
    <definedName name="cs2012_excel_kimut_kiad_int_Dim05">"="</definedName>
    <definedName name="cs2012_excel_kimut_kiad_int_Dim06">'Int_kiad'!$A$4:$B$4</definedName>
    <definedName name="cs2012_excel_kimut_kiad_int_Dim07">"="</definedName>
    <definedName name="cs2012_excel_kimut_kiad_int_Dim08">'Int_kiad'!$A$5:$B$5</definedName>
    <definedName name="cs2012_excel_kimut_kiad_int_Dim09">"="</definedName>
    <definedName name="cs2012_excel_kimut_kiad_int_Dim10">"="</definedName>
    <definedName name="cs2012_excel_kimut_kiad_int_Dim11">"="</definedName>
    <definedName name="cs2012_excel_kimut_kiad_int_Dim12">'Int_kiad'!$A$6:$B$6</definedName>
    <definedName name="cs2012_excel_kimut_kiad_szakfeladatok_egyesevelAnchor">'Polg_hiv'!$A$9</definedName>
    <definedName name="cs2012_excel_kimut_kiad_szakfeladatok_egyesevel_Dim01">"="</definedName>
    <definedName name="cs2012_excel_kimut_kiad_szakfeladatok_egyesevel_Dim02">"="</definedName>
    <definedName name="cs2012_excel_kimut_kiad_szakfeladatok_egyesevel_Dim03">'Polg_hiv'!$A$3:$B$3</definedName>
    <definedName name="cs2012_excel_kimut_kiad_szakfeladatok_egyesevel_Dim04">'Polg_hiv'!$A$4:$B$4</definedName>
    <definedName name="cs2012_excel_kimut_kiad_szakfeladatok_egyesevel_Dim05">"="</definedName>
    <definedName name="cs2012_excel_kimut_kiad_szakfeladatok_egyesevel_Dim06">"="</definedName>
    <definedName name="cs2012_excel_kimut_kiad_szakfeladatok_egyesevel_Dim07">"="</definedName>
    <definedName name="cs2012_excel_kimut_kiad_szakfeladatok_egyesevel_Dim08">"="</definedName>
    <definedName name="cs2012_excel_kimut_kiad_szakfeladatok_egyesevel_Dim09">'Polg_hiv'!$A$5:$B$5</definedName>
    <definedName name="cs2012_excel_kimut_kiad_szakfeladatok_egyesevel_Dim10">'Polg_hiv'!$A$6:$B$6</definedName>
    <definedName name="cs2012_excel_kimut_kiad_szakfeladatok_egyesevel_Dim11">"="</definedName>
    <definedName name="cs2012_excel_kimut_kiad_szakfeladatok_egyesevel_Dim12">'Polg_hiv'!$A$7:$B$7</definedName>
    <definedName name="csAllowDetailBudgeting">1</definedName>
    <definedName name="csAllowLocalConsolidation">1</definedName>
    <definedName name="csAppName">"FlFcBkFmGhGaFj@bAeDmE`CoA`DbAk"</definedName>
    <definedName name="csDesignMode">1</definedName>
    <definedName name="csDetailBudgetingURL">"FlFcBkFmGhGaD`@c@eEj@oFdFhEdAlAgEoE`@iAeBmBdDkAn@fDoEgFdCcEeEfAaEkEhAjEcBgFoDi@d@aAeGdCkCgAjCkA`DmEbAnDnAnBdDjEaCbDkDaGf@eEbAm@bDlDaE`GbBfBmDlAb@c"</definedName>
    <definedName name="csKeepAlive">5</definedName>
    <definedName name="csLocalConsolidationOnSubmit">1</definedName>
    <definedName name="csRefreshOnOpen">1</definedName>
    <definedName name="csRefreshOnRotate">1</definedName>
  </definedNames>
  <calcPr fullCalcOnLoad="1"/>
</workbook>
</file>

<file path=xl/sharedStrings.xml><?xml version="1.0" encoding="utf-8"?>
<sst xmlns="http://schemas.openxmlformats.org/spreadsheetml/2006/main" count="1772" uniqueCount="610">
  <si>
    <t>2012_excel_kimut_bev_fotab_proba</t>
  </si>
  <si>
    <t>Szakfeladatok összesen</t>
  </si>
  <si>
    <t>Feladat</t>
  </si>
  <si>
    <t>Hatáskör összesen</t>
  </si>
  <si>
    <t>Forrás</t>
  </si>
  <si>
    <t>Változás összesen</t>
  </si>
  <si>
    <t>Változás</t>
  </si>
  <si>
    <t>Szakterületek összesen</t>
  </si>
  <si>
    <t>Lekötöttség</t>
  </si>
  <si>
    <t>Teljes év 2012</t>
  </si>
  <si>
    <t>Periódus Év</t>
  </si>
  <si>
    <t>Eredeti ei.</t>
  </si>
  <si>
    <t>Mód. ei. 4.</t>
  </si>
  <si>
    <t>Mód. ei. 5.</t>
  </si>
  <si>
    <t xml:space="preserve">          Hatósági jogkörhöz köthető műk.bev.</t>
  </si>
  <si>
    <t xml:space="preserve">     Önkormányzat</t>
  </si>
  <si>
    <t xml:space="preserve">          Egyéb saját bevétel</t>
  </si>
  <si>
    <t xml:space="preserve">     Intézmények</t>
  </si>
  <si>
    <t xml:space="preserve">          ÁFA bevételek visszeatérülések össz.</t>
  </si>
  <si>
    <t xml:space="preserve">          Kamatbevételek</t>
  </si>
  <si>
    <t xml:space="preserve">          Műk c. pe. átv. áht.-n kív. össz</t>
  </si>
  <si>
    <t xml:space="preserve">          I. Intézményi működési bevételek (1+…+5)</t>
  </si>
  <si>
    <t xml:space="preserve">          Építményadó</t>
  </si>
  <si>
    <t xml:space="preserve">          Telekadó</t>
  </si>
  <si>
    <t xml:space="preserve">          Ip.űzési adó áll. jell. végz. tev. után</t>
  </si>
  <si>
    <t xml:space="preserve">          Helyi adók összesen (6+…+8)</t>
  </si>
  <si>
    <t xml:space="preserve">          SZJA helyben maradó része</t>
  </si>
  <si>
    <t xml:space="preserve">          SZJA összesen(10)</t>
  </si>
  <si>
    <t xml:space="preserve">          Gépjárműadó</t>
  </si>
  <si>
    <t xml:space="preserve">          Helyszíni és szabálysértési bírság</t>
  </si>
  <si>
    <t xml:space="preserve">          Talajterhelési díj</t>
  </si>
  <si>
    <t xml:space="preserve">          Önk. egyéb sajátos bevételei</t>
  </si>
  <si>
    <t xml:space="preserve">          II. Közhatalmi bevételek (9+11+…+15)</t>
  </si>
  <si>
    <t xml:space="preserve">          Lakosságszámhoz kötött tám.</t>
  </si>
  <si>
    <t xml:space="preserve">          Feladatmutatóhoz kötött támogatás össz.</t>
  </si>
  <si>
    <t xml:space="preserve">          Normatív állami hozzájárulások (16+17)</t>
  </si>
  <si>
    <t xml:space="preserve">          Központosított előirányzatok</t>
  </si>
  <si>
    <t xml:space="preserve">          Kieg. tám. egyes közokt. felad</t>
  </si>
  <si>
    <t xml:space="preserve">          Egyes szoc. feladatok kieg. tám.</t>
  </si>
  <si>
    <t xml:space="preserve">          Normatív kötött felhasználású össz.(19+…+21)</t>
  </si>
  <si>
    <t xml:space="preserve">          Egyéb központi támogatások</t>
  </si>
  <si>
    <t xml:space="preserve">          III. Kapott támogatás (18+22+23)</t>
  </si>
  <si>
    <t xml:space="preserve">          Ingatlanok értékesítése (föld kivét.)</t>
  </si>
  <si>
    <t xml:space="preserve">          Tárgyi eszközök és immat. javak ért. (24)</t>
  </si>
  <si>
    <t xml:space="preserve">          Önkormányzati lakások értékesítése</t>
  </si>
  <si>
    <t xml:space="preserve">          Önkorm. sajátos felhalm. és tőkebev. (26)</t>
  </si>
  <si>
    <t xml:space="preserve">          IV. Felhalmozási bevételek (25+27)</t>
  </si>
  <si>
    <t xml:space="preserve">          Tám.értékű műk.bev. összesen</t>
  </si>
  <si>
    <t xml:space="preserve">          Tám.értékű felh.bev. összesen</t>
  </si>
  <si>
    <t xml:space="preserve">          V. Műk.és felh.célú tám.értékű bev. (28+29)</t>
  </si>
  <si>
    <t xml:space="preserve">          Műk c. pe. átv. közp.ktgv. szervtől</t>
  </si>
  <si>
    <t xml:space="preserve">          Felh. c. pe. átv. áht.-n kívül össz.</t>
  </si>
  <si>
    <t xml:space="preserve">          VI. Műk.és felhalm.célú átvett pénzeszk. (30+31)</t>
  </si>
  <si>
    <t xml:space="preserve">          Felh.c.nyújt.kölcs.visszatér.áht-n kívül</t>
  </si>
  <si>
    <t xml:space="preserve">          Helyi támogatás visszatérülése</t>
  </si>
  <si>
    <t xml:space="preserve">          VII. Kölcsönök (32+33)</t>
  </si>
  <si>
    <t xml:space="preserve">         VIII. Költségvetési pénzforgalmi bevételek (I.+...+VII.)</t>
  </si>
  <si>
    <t xml:space="preserve">          El.évi ei.-maradv. pénzmar. igénybev.</t>
  </si>
  <si>
    <t xml:space="preserve">         IX. Előző évi pénzmaradvány igénybevétele BELSŐ FIN</t>
  </si>
  <si>
    <t xml:space="preserve">          Röv.lej. hitelfelv. pü-i váll.-tól</t>
  </si>
  <si>
    <t xml:space="preserve">          X. Finansz.c.pü-i műveletek bev.KÜLSŐ FIN</t>
  </si>
  <si>
    <t xml:space="preserve">          XI. Bevételek összesen (VIII.+...+X.)</t>
  </si>
  <si>
    <t xml:space="preserve">          XII. Bevételek mindösszesen (XI.)</t>
  </si>
  <si>
    <t>2012_excel_kimut_kiad_fotab_proba</t>
  </si>
  <si>
    <t>Telj. I-IX.hó</t>
  </si>
  <si>
    <t xml:space="preserve">          1. Rendsz. szem. juttatások</t>
  </si>
  <si>
    <t xml:space="preserve">     Önkorm.közp.</t>
  </si>
  <si>
    <t xml:space="preserve">          2. Nem rendsz. szem. jutt.</t>
  </si>
  <si>
    <t xml:space="preserve">          3. Külső szem. juttatások összesen</t>
  </si>
  <si>
    <t xml:space="preserve">          4. Személyi juttatások összesen</t>
  </si>
  <si>
    <t xml:space="preserve">          5. Munkaad. terh. jár. és szoc. hozzá.adó</t>
  </si>
  <si>
    <t xml:space="preserve">          6. Dologi kiadások</t>
  </si>
  <si>
    <t xml:space="preserve">          7. Egyéb folyó kiadások</t>
  </si>
  <si>
    <t xml:space="preserve">          8. Pénzeszközátadás egyéb tám.</t>
  </si>
  <si>
    <t xml:space="preserve">          9. Társadalom és szocpol. jutt.</t>
  </si>
  <si>
    <t xml:space="preserve">          10. Ellátottak pénzbeli jutt.</t>
  </si>
  <si>
    <t xml:space="preserve">          11. Felújitások összesen</t>
  </si>
  <si>
    <t xml:space="preserve">          12. Felhalmozási kiadás összesen</t>
  </si>
  <si>
    <t xml:space="preserve">          13. Kölcsönök nyújtása és törl.</t>
  </si>
  <si>
    <t xml:space="preserve">             Felh. célú tám. kölcs. nyújt. Áht. kivül</t>
  </si>
  <si>
    <t xml:space="preserve">             Tám. kölcs. nyújt.Áht-n kívülre</t>
  </si>
  <si>
    <t xml:space="preserve">          14. Költségvetési kiadások összesen (5+...+13)</t>
  </si>
  <si>
    <t xml:space="preserve">          15. Tartalékok</t>
  </si>
  <si>
    <t xml:space="preserve">                    Általános tartalékok</t>
  </si>
  <si>
    <t xml:space="preserve">                    Céltartalékok</t>
  </si>
  <si>
    <t xml:space="preserve">                         Működési célú tartalékok</t>
  </si>
  <si>
    <t xml:space="preserve">                         Felhalmozási célú tartalékok</t>
  </si>
  <si>
    <t xml:space="preserve">          16. Finansz.c.pü-i műveletek kiad.KÜLSŐ FIN.</t>
  </si>
  <si>
    <t xml:space="preserve">             Működési célú</t>
  </si>
  <si>
    <t xml:space="preserve">             Felhalmozási célú</t>
  </si>
  <si>
    <t xml:space="preserve">          17. Kiadások összesen 14+15+16)</t>
  </si>
  <si>
    <t xml:space="preserve">          18. Kiegyenlitő átfutó függő kiadások</t>
  </si>
  <si>
    <t xml:space="preserve">          19. Kiadások mindösszesen</t>
  </si>
  <si>
    <t>2012_excel_kimut_kiad_szakfeladatok_egyesevel</t>
  </si>
  <si>
    <t>Polgármesteri Hivatal (techn.)</t>
  </si>
  <si>
    <t>Szervezet</t>
  </si>
  <si>
    <t>Alapilletmények</t>
  </si>
  <si>
    <t>Illetménykiegészítések</t>
  </si>
  <si>
    <t>Nyelvpótlék</t>
  </si>
  <si>
    <t>Egyéb kötelező illetménypótlékok</t>
  </si>
  <si>
    <t>Telj. m.id. fogl. rendsz. szem. jut.</t>
  </si>
  <si>
    <t>Részmunkai. fogl. rendsz. szem. jutt.</t>
  </si>
  <si>
    <t>Rendsz. szem. juttatások</t>
  </si>
  <si>
    <t>Jutalom</t>
  </si>
  <si>
    <t>Jutalom (teljesítményhez kötött)</t>
  </si>
  <si>
    <t>Kész-i ügy-i helyett-i díj túlóra túlsz.</t>
  </si>
  <si>
    <t>Egyéb munkavégzéshez kapcs.juttatások</t>
  </si>
  <si>
    <t>Teljes m.időben fogl.munkavégz.kapcs.jut</t>
  </si>
  <si>
    <t>Részm.időben fogl.munakvégz.kapcs.jutt.</t>
  </si>
  <si>
    <t>Munkavégzéshez kapcs. jutt.</t>
  </si>
  <si>
    <t>Végkielégítés</t>
  </si>
  <si>
    <t>Jubileumi jutalom</t>
  </si>
  <si>
    <t>Biztosítási díjak</t>
  </si>
  <si>
    <t>Egyéb sajátos jutt.</t>
  </si>
  <si>
    <t>Telj. m.id. fogl. saj. jutt.</t>
  </si>
  <si>
    <t>Részmunaki. fogl. sajátos jutt.</t>
  </si>
  <si>
    <t>Foglalkoztatottak saj. jutt.</t>
  </si>
  <si>
    <t>Ruházati költségtérítés hozzájárulás</t>
  </si>
  <si>
    <t>Üdülési hozzájárulás</t>
  </si>
  <si>
    <t>Közlekedési költségtérítés</t>
  </si>
  <si>
    <t>Étkezési hozzájárulás</t>
  </si>
  <si>
    <t>Egyéb ktgtér. és hozzájár.</t>
  </si>
  <si>
    <t>Telj. m.id. fogl. szem. kapcs. ktgtér.</t>
  </si>
  <si>
    <t>Részmid. fogl. szem. kapcs. ktgtér.</t>
  </si>
  <si>
    <t>Szem. kapcs. ktgtér. és hozzájár.</t>
  </si>
  <si>
    <t>Telj.mid. fogl. szoc. jell. jutt.</t>
  </si>
  <si>
    <t>Szoc. jellegű juttatások</t>
  </si>
  <si>
    <t>Telj. m.id. fogl. nem rendsz. jutt.</t>
  </si>
  <si>
    <t>Rész m.id. fogl. nem rendsz. jutt.</t>
  </si>
  <si>
    <t>Nem rendsz. szem. jutt.</t>
  </si>
  <si>
    <t>Állományba nem tartozók juttatásai</t>
  </si>
  <si>
    <t>Külső szem. juttatások összesen</t>
  </si>
  <si>
    <t>Személyi juttatások összesen</t>
  </si>
  <si>
    <t>Szociális hozzájárulási adó</t>
  </si>
  <si>
    <t>Eü.-i hozzájárulás</t>
  </si>
  <si>
    <t>Táppénz hozzájárulás</t>
  </si>
  <si>
    <t>START-kártyával.rend.utáni jár.fiz.köt.</t>
  </si>
  <si>
    <t>Munkaadókat terhelő járulékok</t>
  </si>
  <si>
    <t>Irodaszer nyomtatvány beszerzése</t>
  </si>
  <si>
    <t>Könyv beszerzés</t>
  </si>
  <si>
    <t>Folyóirat beszerzés</t>
  </si>
  <si>
    <t>Egyéb információhordozó beszerzés</t>
  </si>
  <si>
    <t>Hajtó és kenőanyagok beszerzése</t>
  </si>
  <si>
    <t>Munkaruha védőruha formaruha egyenruha</t>
  </si>
  <si>
    <t>Egyéb készletbeszerzés</t>
  </si>
  <si>
    <t>Készletbeszerzés</t>
  </si>
  <si>
    <t>Nem adatátviteli célú távközlési díjak</t>
  </si>
  <si>
    <t>Adatátviteli célú távközlési díjak</t>
  </si>
  <si>
    <t>Egyéb kommunikációs szolg.</t>
  </si>
  <si>
    <t>Kommunikációs szolgáltatások</t>
  </si>
  <si>
    <t>Vásárolt élelmezés</t>
  </si>
  <si>
    <t>Bérleti és lízingdíjak</t>
  </si>
  <si>
    <t>Szállítási szolgáltatás</t>
  </si>
  <si>
    <t>Gázenergia-szolgáltatás díja</t>
  </si>
  <si>
    <t>Villamosenergia-szolgáltatás díja</t>
  </si>
  <si>
    <t>Távhő- és melegvíz- szolg. díja</t>
  </si>
  <si>
    <t>Víz-és csatornadíjak</t>
  </si>
  <si>
    <t>Karb.tart. kisjav. szolg. kiadásai</t>
  </si>
  <si>
    <t>Egyéb üz. fennt. szolg. díja</t>
  </si>
  <si>
    <t>Továbbszlázott sz.kiad.Áht-n kív</t>
  </si>
  <si>
    <t>Pénzügyi szolgáltatások kiadásai</t>
  </si>
  <si>
    <t>Szakmai. tev. összef. kiadások</t>
  </si>
  <si>
    <t>Vásárolt term. és szolg. ÁFA bef.-e</t>
  </si>
  <si>
    <t>Kiszáml. term. és szolg. ÁFA bef.-e</t>
  </si>
  <si>
    <t>ÁFA összesen</t>
  </si>
  <si>
    <t>Reprezentáció</t>
  </si>
  <si>
    <t>Kiküldetés repr. reklám kiadások</t>
  </si>
  <si>
    <t>Szellemi tev. végzésére kifizetés</t>
  </si>
  <si>
    <t>Egyéb dologi kiadások</t>
  </si>
  <si>
    <t>Egyéb dologi kiadások össz.</t>
  </si>
  <si>
    <t>Dologi kiadások</t>
  </si>
  <si>
    <t>Egyéb befiz.köt. (Rehab.)</t>
  </si>
  <si>
    <t>Különféle ktgvetési befizetések</t>
  </si>
  <si>
    <t>Munkált. által fiz. SZJA</t>
  </si>
  <si>
    <t>Adók díjak egyéb bef.</t>
  </si>
  <si>
    <t>Helyi adók. bef. k.ktg. p.jut. k.kamat</t>
  </si>
  <si>
    <t>Adók dijak befizetések összesen</t>
  </si>
  <si>
    <t>Egyéb folyó kiadások</t>
  </si>
  <si>
    <t>Dologi és egyéb folyó kiadások</t>
  </si>
  <si>
    <t>Működési kiadások összesen</t>
  </si>
  <si>
    <t>Ellátottak egyéb pénzb. jutt.</t>
  </si>
  <si>
    <t>Ellátottak pénbeli jutt. össz.</t>
  </si>
  <si>
    <t>Ingatlanok felújítása</t>
  </si>
  <si>
    <t>Felújítás előz. felsz. ÁFA-ja</t>
  </si>
  <si>
    <t>Felújitások összesen</t>
  </si>
  <si>
    <t>Immat. javak vásá.(beruh)</t>
  </si>
  <si>
    <t>Gép. ber felsz. vás. lét.(beruh)</t>
  </si>
  <si>
    <t>Intézményi beruházások</t>
  </si>
  <si>
    <t>Intézményi beruh. áfa-ja</t>
  </si>
  <si>
    <t>Felhalmozási kiadás összesen</t>
  </si>
  <si>
    <t>Felhalm. kiad. és pü. befekt. össz.</t>
  </si>
  <si>
    <t>Költségvetési kiadások összesen</t>
  </si>
  <si>
    <t>Kiadások összesen</t>
  </si>
  <si>
    <t>Kiadások mindösszesen</t>
  </si>
  <si>
    <t>KÓD</t>
  </si>
  <si>
    <t>Működési célú tartalékképzés</t>
  </si>
  <si>
    <t>2012. év eredeti előirányzat</t>
  </si>
  <si>
    <t>Mód ei. 1.</t>
  </si>
  <si>
    <t>Felhasznált vagy előirányzatosított tételek</t>
  </si>
  <si>
    <t>Mód ei. 2.</t>
  </si>
  <si>
    <t>Mód ei. 3.</t>
  </si>
  <si>
    <t>Mód ei. 4.</t>
  </si>
  <si>
    <t>Mód ei. 5.</t>
  </si>
  <si>
    <t>Általános Tartalék</t>
  </si>
  <si>
    <t>Pedagógiai innováció, készenléti díjak</t>
  </si>
  <si>
    <t>"Európa a polgárokért program" testvérvárosi hálózatépítés</t>
  </si>
  <si>
    <t>Comenius Régió együttműködések óvodapedagógiáról</t>
  </si>
  <si>
    <t>Humánszolgáltatási Iroda céltartalékai</t>
  </si>
  <si>
    <t>Nemzetiségi kultúra támogatása</t>
  </si>
  <si>
    <t>2012 januárban kifizetett GESZ intézményi jutalmak és járulékai</t>
  </si>
  <si>
    <t>2011. évről áthúzódó szállítói tartozások</t>
  </si>
  <si>
    <t>Normatíva visszafizetési kötelezttség</t>
  </si>
  <si>
    <t>Irányítószervi döntés alapján az intézmények részére jóváhagyott, felhasználható, egyébként előző évi kötelezettségvállalással nem terhelt pénzmaradvány</t>
  </si>
  <si>
    <t>Működési célú tartalékképzés összesen:</t>
  </si>
  <si>
    <t>Felhalmozási célú tartalékképzés</t>
  </si>
  <si>
    <t>Mód ei. 1</t>
  </si>
  <si>
    <t>Felújítási Céltartalék</t>
  </si>
  <si>
    <t>KMOP Havanna lakótelep integrált szociális rehabilitáció</t>
  </si>
  <si>
    <t xml:space="preserve">KEOP  Darus utcai ált. isk.épületének energetikai fejlesztése </t>
  </si>
  <si>
    <t>Kandó Ált. Isk. energetikai fejlesztés</t>
  </si>
  <si>
    <t>KMOP Bambi Bölcsöde bővítése- pályázat</t>
  </si>
  <si>
    <t>KMOP Pestszentimre Városközpont megújulása</t>
  </si>
  <si>
    <t>URBACT-2 pályázat I. szakasz</t>
  </si>
  <si>
    <t>URBACT-2 pályázat II. szakasz</t>
  </si>
  <si>
    <t>KMOP Szélső utcai óvoda fejlesztése</t>
  </si>
  <si>
    <t>Karinthy Frigyes Gimnázium épületenergetikai fejlesztés</t>
  </si>
  <si>
    <t>Napelem telepítése pályázat - Üllői út 400.</t>
  </si>
  <si>
    <t>Napelem telepítése pályázat - Városház utca 16.</t>
  </si>
  <si>
    <t>Napelem telepítése pályázat - Csontváry Ált. Isk.</t>
  </si>
  <si>
    <t>Napelem telepítése pályázat - Gloriett Ált. Isk.</t>
  </si>
  <si>
    <t>Kondor Béla Ált. Iskola napelem beszerzés</t>
  </si>
  <si>
    <t>Nemzetközi pályázat Közép-Európai Területi Együttműködési program CE</t>
  </si>
  <si>
    <t>863-773</t>
  </si>
  <si>
    <t>Nemzetközi pályázat Délkelet-Európai Területi Együttműködési program SEE</t>
  </si>
  <si>
    <t>KMOP "Iciri-piciri" Bölcsőde a peremkerületben</t>
  </si>
  <si>
    <t>Öt intézmény épületenergetikai fejlesztése</t>
  </si>
  <si>
    <t>Gloriett Iskola sportsátor</t>
  </si>
  <si>
    <t>MLSZ Országos Pályaépítési Program pályázati önrész</t>
  </si>
  <si>
    <t>TÁMOP-3.2.12 "Tudás-Vágy" közművelődési és közgyűjteményi szakemberinek továbbképzése</t>
  </si>
  <si>
    <t>KEOP-2012-5.5.0 Épületenergetikai fejlesztések (8 db pályázat)</t>
  </si>
  <si>
    <t>Felhalmozási célú tartalékképzés összesen</t>
  </si>
  <si>
    <t>Tartalékok összesen:</t>
  </si>
  <si>
    <t>2012_excel_kimut_bev_int</t>
  </si>
  <si>
    <t>Hatósági jogkörhöz köthető műk.bev.</t>
  </si>
  <si>
    <t>Egyéb saját bevétel</t>
  </si>
  <si>
    <t>ÁFA bevételek visszeatérülések össz.</t>
  </si>
  <si>
    <t>Kamat-bevételek</t>
  </si>
  <si>
    <t>Felhalm. és tőke jell. bevételek</t>
  </si>
  <si>
    <t>Műk c. pe. átv. áht.-n kív. össz</t>
  </si>
  <si>
    <t>Működési költségvetés támogatása</t>
  </si>
  <si>
    <t>Átvett pe. összesen</t>
  </si>
  <si>
    <t>Pénzforgalom nélküli bevételek</t>
  </si>
  <si>
    <t>Továbbadási c..bev.áht-n belülről össz.</t>
  </si>
  <si>
    <t>Továbbadási c.bev.áht-n kív.össz.</t>
  </si>
  <si>
    <t>Bevételek összesen</t>
  </si>
  <si>
    <t>Kiegyenlítő függő átfutó bev.</t>
  </si>
  <si>
    <t>Bevételek mindösszesen</t>
  </si>
  <si>
    <t xml:space="preserve">          Polgármesteri Hivatal (techn.)</t>
  </si>
  <si>
    <t xml:space="preserve">          GESZ</t>
  </si>
  <si>
    <t xml:space="preserve">                    Ady E.u-i Általános Iskola</t>
  </si>
  <si>
    <t xml:space="preserve">                    Kassa u-i Általános Iskola</t>
  </si>
  <si>
    <t xml:space="preserve">                    Gulner Gy. u.-i Általános Isk.</t>
  </si>
  <si>
    <t xml:space="preserve">                    Vajk-sziget Általános Iskola</t>
  </si>
  <si>
    <t xml:space="preserve">                    Speciális Oktató és Fejlesztő Int.</t>
  </si>
  <si>
    <t xml:space="preserve">                    Pszl-Pszl Felnőttek Gimn. és T.K.</t>
  </si>
  <si>
    <t xml:space="preserve">                    Dohnányi Ernő Zeneiskola</t>
  </si>
  <si>
    <t xml:space="preserve">                    Táncsics Ált.és Nemz.I.Multik.Okt.Közp.</t>
  </si>
  <si>
    <t xml:space="preserve">                    Bókay Árpád Általános Iskola</t>
  </si>
  <si>
    <t xml:space="preserve">                    Brassó u.-i Ált. Iskola</t>
  </si>
  <si>
    <t xml:space="preserve">                    Darus u.-i Ált. és Magyar-Német Kétt. I.</t>
  </si>
  <si>
    <t xml:space="preserve">                    Eötvös Loránd Ált. Iskola</t>
  </si>
  <si>
    <t xml:space="preserve">                    Kapocs Ált. és Magyar-Angol Kéttan. I.</t>
  </si>
  <si>
    <t xml:space="preserve">                    Kastélydombi Általános Iskola</t>
  </si>
  <si>
    <t xml:space="preserve">                    Pestszentlőrinci Német Nemz. Ált. Isk.</t>
  </si>
  <si>
    <t xml:space="preserve">                    Pitagorasz Általános Iskola</t>
  </si>
  <si>
    <t xml:space="preserve">                    Gloriett Ált.és Sportiskola</t>
  </si>
  <si>
    <t xml:space="preserve">                    Hunyadi Mátyás Gimnázium</t>
  </si>
  <si>
    <t xml:space="preserve">                    Kandó téri Ált. Iskola</t>
  </si>
  <si>
    <t xml:space="preserve">                    Csontváry u. Általános Iskola</t>
  </si>
  <si>
    <t xml:space="preserve">                    Kondor B. Általános Iskola</t>
  </si>
  <si>
    <t xml:space="preserve">                   Vörösmarty Ált.Iskola és Gimnázium</t>
  </si>
  <si>
    <t xml:space="preserve">                         Vörösmarty Gimnázium</t>
  </si>
  <si>
    <t xml:space="preserve">                    Családsegítő Szolgálat</t>
  </si>
  <si>
    <t xml:space="preserve">                    Szociális Szolgáltató Intézmény</t>
  </si>
  <si>
    <t xml:space="preserve">                    Somogyi László Szociális Szolgálat</t>
  </si>
  <si>
    <t xml:space="preserve">                    Csibész Családvédelmi és Módszertani Központ</t>
  </si>
  <si>
    <t xml:space="preserve">                    Életfa Szociális Szolgálat</t>
  </si>
  <si>
    <t xml:space="preserve">                    Borostyán Szociális Szolgálat</t>
  </si>
  <si>
    <t xml:space="preserve">                    Gyöngyvirág Szociális Szolgálat</t>
  </si>
  <si>
    <t xml:space="preserve">                    Egyesített Bölcsődék</t>
  </si>
  <si>
    <t xml:space="preserve">                    Zöld Liget Óvoda</t>
  </si>
  <si>
    <t xml:space="preserve">                    Vackor Napközi Otthonos Óvoda</t>
  </si>
  <si>
    <t xml:space="preserve">                    Szivárvány Óvoda</t>
  </si>
  <si>
    <t xml:space="preserve">                    Napsugár  Óvoda</t>
  </si>
  <si>
    <t xml:space="preserve">                    Pitypang Óvoda</t>
  </si>
  <si>
    <t xml:space="preserve">                    Robogó Napk.Otth.Óvoda</t>
  </si>
  <si>
    <t xml:space="preserve">                    Bóbita Óvoda</t>
  </si>
  <si>
    <t xml:space="preserve">                    Eszterlánc Óvoda</t>
  </si>
  <si>
    <t xml:space="preserve">                    Kerekerdő Óvoda</t>
  </si>
  <si>
    <t xml:space="preserve">                    Gyöngyszem Napközi Otthonos Óvoda</t>
  </si>
  <si>
    <t xml:space="preserve">                    Aprók falva Óvoda</t>
  </si>
  <si>
    <t xml:space="preserve">                    Dráva u.-i Óvoda</t>
  </si>
  <si>
    <t xml:space="preserve">                    Cseperedő Óvoda</t>
  </si>
  <si>
    <t xml:space="preserve">                    Hétszínvirág Napk. Otth.Óvoda</t>
  </si>
  <si>
    <t xml:space="preserve">                    Mocorgó Óvoda</t>
  </si>
  <si>
    <t xml:space="preserve">                    Zenevár Napk.Otth.Óvoda</t>
  </si>
  <si>
    <t xml:space="preserve">                    Nyitnikék Napközi Otthonos Óvoda</t>
  </si>
  <si>
    <t xml:space="preserve">                    Vándor Napközi Otthonos Óvoda</t>
  </si>
  <si>
    <t xml:space="preserve">                    Csemete-Nevelde Óvoda</t>
  </si>
  <si>
    <t xml:space="preserve">                    Napraforgó Óvoda</t>
  </si>
  <si>
    <t xml:space="preserve">               PHGY</t>
  </si>
  <si>
    <t xml:space="preserve">               Nevelési Tanácsadó</t>
  </si>
  <si>
    <t xml:space="preserve">               Diákolimpia</t>
  </si>
  <si>
    <t xml:space="preserve">               GESZ gazdasági szervezet</t>
  </si>
  <si>
    <t xml:space="preserve">          Karinthy Frigyes Gimnázium</t>
  </si>
  <si>
    <t xml:space="preserve">          Kondor Béla Közösségi Ház és Intézményei</t>
  </si>
  <si>
    <t xml:space="preserve">          Pestszentimrei Közösségi Ház</t>
  </si>
  <si>
    <t>2012_excel_kimut_kiad_int</t>
  </si>
  <si>
    <t>P.e.átadás egyéb tám.</t>
  </si>
  <si>
    <t>Társadalom és szocpol. jutt.</t>
  </si>
  <si>
    <t>Kölcsönök nyújtása és törl.</t>
  </si>
  <si>
    <t>Pénzforgalom nélküli kiadások</t>
  </si>
  <si>
    <t>Áht-n belülről kapott továbbad.c.kiad.ö.</t>
  </si>
  <si>
    <t>Áht-n kívülről kapott továbbad.c.kiad.ö.</t>
  </si>
  <si>
    <t>Kiegyenlitő átfutó függő kiadások</t>
  </si>
  <si>
    <t xml:space="preserve">                    Gloriett Ált. és Sportiskola</t>
  </si>
  <si>
    <t xml:space="preserve">                    Csibész Gyermekvédelmi és Módszertani Központ</t>
  </si>
  <si>
    <t>Intézmények :</t>
  </si>
  <si>
    <t xml:space="preserve">      Engedélyezett álláshelyek 2010. szeptember 1-i állapot</t>
  </si>
  <si>
    <t>Közfoglal-koztatottak</t>
  </si>
  <si>
    <t>Engedélyezett álláshelyek                   2012. szeptember 1.</t>
  </si>
  <si>
    <t>Engedélyezett álláshelyek                 2012. december 1.</t>
  </si>
  <si>
    <t>pedagógus</t>
  </si>
  <si>
    <t>technikai</t>
  </si>
  <si>
    <t>szakalk.</t>
  </si>
  <si>
    <t xml:space="preserve">1. Karinthy Frigyes Gimnázium </t>
  </si>
  <si>
    <t>2. Kondor Béla Közösségi Ház és Intézményei</t>
  </si>
  <si>
    <t>3. Pestszentimrei Közösségi Ház</t>
  </si>
  <si>
    <t>4. GESZ</t>
  </si>
  <si>
    <t>4.1.GESZ gazdasági</t>
  </si>
  <si>
    <t xml:space="preserve">4.2.Kondor B. Általános Iskola </t>
  </si>
  <si>
    <t xml:space="preserve">4.3.Vörösmarty Ének Zenei, Nyelvi  Ált. I. és Gimn </t>
  </si>
  <si>
    <t>4.4.Pestszentlőrinci Német Nemzetiségi Általános Iskola</t>
  </si>
  <si>
    <t xml:space="preserve">4.5.Pedagógiai Intézet </t>
  </si>
  <si>
    <t xml:space="preserve">4.6.Nevelési Tanácsadó </t>
  </si>
  <si>
    <t xml:space="preserve">4.7.Csontváry u. Általános Iskola </t>
  </si>
  <si>
    <t>4.8.Gloriett Ált. és Sportiskola</t>
  </si>
  <si>
    <t>4.9.Brassó u.-i Általános Iskola</t>
  </si>
  <si>
    <t xml:space="preserve">4.10.Darus u.-i Általános Iskola  </t>
  </si>
  <si>
    <t xml:space="preserve">4.11.Kandó téri Általános Iskola </t>
  </si>
  <si>
    <t>4.12.Eötvös Loránd Ált. Iskola</t>
  </si>
  <si>
    <t>4.13.Táncsics Ált.és Német Nemz. Iskola Multik.Okt.Közp.</t>
  </si>
  <si>
    <t xml:space="preserve">4.14.Bókay Árpád Általános Iskola </t>
  </si>
  <si>
    <t>4.15.Kapocs Általános és Magyar A. Ált. Iskola</t>
  </si>
  <si>
    <t xml:space="preserve">4.16.Kastélydombi Iskola </t>
  </si>
  <si>
    <t>4.17.Gulner Gyula Ált. isk.</t>
  </si>
  <si>
    <t xml:space="preserve">4.18.Ady E u.-i Általános Iskola </t>
  </si>
  <si>
    <t xml:space="preserve">4.19.Kassa u.-i Általános Iskola  </t>
  </si>
  <si>
    <t>4.20.Vajk-sziget Általános Iskola</t>
  </si>
  <si>
    <t>4.21.Speciális Oktató és Fejlesztő Intézmény</t>
  </si>
  <si>
    <t>4.22.Pszl-Pszi Felnőttek Gimnáziuma és T.K.</t>
  </si>
  <si>
    <t>4.23.Dohnányi Ernő Zeneiskola</t>
  </si>
  <si>
    <t>4.24.Zöld- Liget Óvoda</t>
  </si>
  <si>
    <t>4.25.Vackor /  Csolt u.- Címer- Podhorszki</t>
  </si>
  <si>
    <t>4.26.Szivárvány Óvoda</t>
  </si>
  <si>
    <t>4.27.Napsugár Óvoda</t>
  </si>
  <si>
    <t xml:space="preserve">4.28.Pitypang   Óvoda                    </t>
  </si>
  <si>
    <t>4.29.Robogó  Óvoda</t>
  </si>
  <si>
    <t>4.30.Bóbita Óvoda</t>
  </si>
  <si>
    <t>4.31. Eszterlánc Óvoda</t>
  </si>
  <si>
    <t>4.32.Kerekerdő Óvoda</t>
  </si>
  <si>
    <t>4.33.Gyöngyszem / Vezér</t>
  </si>
  <si>
    <t>4.34.Aprók falva Óvoda</t>
  </si>
  <si>
    <t>4.35.Dráva u.-i Óvoda</t>
  </si>
  <si>
    <t>4.36.Cseperedő  Építő- Kossuth u.-i Óvoda</t>
  </si>
  <si>
    <t>4.37.Hétszínvirág Napk. Otth. Óvoda</t>
  </si>
  <si>
    <t>4.38.Mocorgó Szélmalom - Petőfiu.-i Óvoda</t>
  </si>
  <si>
    <t>4.39.Zenevár Napk. Otth.  Óvoda</t>
  </si>
  <si>
    <t>4.40.Nyitnikék/ Fülek/ Óvoda</t>
  </si>
  <si>
    <t>4.41.Vándor Óvoda</t>
  </si>
  <si>
    <t>4.42.Csemete Nevelde Óvoda</t>
  </si>
  <si>
    <t>4.43.Napraforgó /Tövishát / Óvoda</t>
  </si>
  <si>
    <t>4.44.Egyesített Bölcsődék</t>
  </si>
  <si>
    <t>4.45 Csibész Családvédelmi és Módszertani K.</t>
  </si>
  <si>
    <t>4.46.Egyesített Szociális Központ</t>
  </si>
  <si>
    <t>4.47 Somogyi László Szociális Szolgálat</t>
  </si>
  <si>
    <t>4.48 Borostyán Szociális Szolgálat</t>
  </si>
  <si>
    <t>4.49 Életfa Szociális Szolgálat</t>
  </si>
  <si>
    <t>4.50 Gyöngyvirág Szociális Szolgálat</t>
  </si>
  <si>
    <t>Intézmények összesen:</t>
  </si>
  <si>
    <t>5.Polgármestei Hivatal (ebből 4 tisztségviselő)</t>
  </si>
  <si>
    <t>Mindösszesen:</t>
  </si>
  <si>
    <t>Képviselők:</t>
  </si>
  <si>
    <t>2012_excel_kimut_kiad_hiv_tars_reszl</t>
  </si>
  <si>
    <t>Humánpolitikai Iroda</t>
  </si>
  <si>
    <t>Javaslat</t>
  </si>
  <si>
    <t>Önkorm. által folyó. ellát.</t>
  </si>
  <si>
    <t>Kategória</t>
  </si>
  <si>
    <t>Társadalom és Szocpol juttatások</t>
  </si>
  <si>
    <t xml:space="preserve">     Rászor.függő pénzb.szoc.és gyerm.véd.el</t>
  </si>
  <si>
    <t xml:space="preserve">          Rendszeres szociális segély 90%</t>
  </si>
  <si>
    <t xml:space="preserve">          Rendelkezésre állási támogatás  80%</t>
  </si>
  <si>
    <t xml:space="preserve">          Foglalkoztatást helyettesítő támogatás 80%</t>
  </si>
  <si>
    <t xml:space="preserve">          Időskorúak járadéka  90%</t>
  </si>
  <si>
    <t xml:space="preserve">          Normatív lakásfenntartási tám. 90%</t>
  </si>
  <si>
    <t xml:space="preserve">          Ápolási díj (normatív)  75%</t>
  </si>
  <si>
    <t xml:space="preserve">          Kiegészítő gyermekvédelmi tám. 90%</t>
  </si>
  <si>
    <t xml:space="preserve">          Rendsz.gyermekv.kedv.rész.juttatása 90%</t>
  </si>
  <si>
    <t xml:space="preserve">          Ápolási díj (méltányos)</t>
  </si>
  <si>
    <t xml:space="preserve">          Helyi/kiegészítő lakásfenntartási tám.</t>
  </si>
  <si>
    <t xml:space="preserve">          Temetési segély</t>
  </si>
  <si>
    <t xml:space="preserve">          Rendkívüli gyer.védelmi támogatás</t>
  </si>
  <si>
    <t xml:space="preserve">          Beiskolázási segély</t>
  </si>
  <si>
    <t xml:space="preserve">          Átmeneti segély (eseti)</t>
  </si>
  <si>
    <t xml:space="preserve">          Átmeneti segély (rendszeres)</t>
  </si>
  <si>
    <t xml:space="preserve">          Átmeneti segély.</t>
  </si>
  <si>
    <t xml:space="preserve">          Méltányossági segély</t>
  </si>
  <si>
    <t xml:space="preserve">          Óvodáztatási  támogatás</t>
  </si>
  <si>
    <t xml:space="preserve">          Mozgáskorlátozottak támogatása  100%</t>
  </si>
  <si>
    <t xml:space="preserve">          Lakhatási támogatás  100%</t>
  </si>
  <si>
    <t xml:space="preserve">          Létfenntartási támogatás 100%</t>
  </si>
  <si>
    <t xml:space="preserve">          Menekültek beiskolázási segélye</t>
  </si>
  <si>
    <t xml:space="preserve">          Eseti tám.Lft-ben részesülőknek</t>
  </si>
  <si>
    <t xml:space="preserve">          Otthonteremtési támogatás 100%</t>
  </si>
  <si>
    <t xml:space="preserve">          Gyermek tartásdíj megelőleg. 100%</t>
  </si>
  <si>
    <t xml:space="preserve">     Természetben nyújtott szociális ell.</t>
  </si>
  <si>
    <t xml:space="preserve">          Normatív lakásfenntartási támogatás  90%</t>
  </si>
  <si>
    <t xml:space="preserve">          Helyi/kiegészítő lakásfenntartási  tám.</t>
  </si>
  <si>
    <t xml:space="preserve">          Helyi gázár és távhőtámogatás</t>
  </si>
  <si>
    <t xml:space="preserve">          Lakbértámogatás</t>
  </si>
  <si>
    <t xml:space="preserve">          Lakhatást segítő támogatás.</t>
  </si>
  <si>
    <t xml:space="preserve">          Átmeneti segély</t>
  </si>
  <si>
    <t xml:space="preserve">          Köztemetés</t>
  </si>
  <si>
    <t xml:space="preserve">          Méltányos közgyógyellátás</t>
  </si>
  <si>
    <t xml:space="preserve">          Adósságcsökkentési tám. 90%</t>
  </si>
  <si>
    <t xml:space="preserve">          Adósságcsökentési tám.alanyi Lft. 90%</t>
  </si>
  <si>
    <t xml:space="preserve">          Természetbeni egyéb ell.(kk.étk;kar.cs)</t>
  </si>
  <si>
    <t xml:space="preserve">     Pénzbeli kártérítés</t>
  </si>
  <si>
    <t xml:space="preserve">          Pénzbeli kártér egyéb pénzbeni jutt</t>
  </si>
  <si>
    <t xml:space="preserve">     Egyéb kifizetések</t>
  </si>
  <si>
    <t xml:space="preserve">          Ápolási szakvélemény szak.díja 100%</t>
  </si>
  <si>
    <t xml:space="preserve">          Gond.szüks.szakvél.szak.díja 100%</t>
  </si>
  <si>
    <t xml:space="preserve">KMOP 5.1.1/C - 2008-0003. Havanna lakótelep integrált szociális rehabilitáció </t>
  </si>
  <si>
    <t>2012. év</t>
  </si>
  <si>
    <t>BEVÉTEL</t>
  </si>
  <si>
    <t>KIADÁS</t>
  </si>
  <si>
    <t>Pályázati bevétel (felhalmozási célú pénzeszköz átvétel)</t>
  </si>
  <si>
    <t>2011.évi kiadás utófinanszírozása</t>
  </si>
  <si>
    <t>Saját forrás</t>
  </si>
  <si>
    <t>Fenntartási időszak</t>
  </si>
  <si>
    <t>Összesen</t>
  </si>
  <si>
    <t xml:space="preserve">KMOP-2009-4.5.2 Szociális alapszolgáltatások; Bambi Bölcsőde bővítése   </t>
  </si>
  <si>
    <t>Projekt megvalósítás</t>
  </si>
  <si>
    <t>Önrész</t>
  </si>
  <si>
    <t xml:space="preserve">KEOP-5.3.0/A/09-2010-0039 " Budapest, XVIII. kerület Darus utcai általános iskola épületének energetikai fejlesztése </t>
  </si>
  <si>
    <t xml:space="preserve">Comenius régió együttműködések óvodapedagógiáról (magyar-szlovák régió) </t>
  </si>
  <si>
    <t>Pályázati finanszírozás</t>
  </si>
  <si>
    <t xml:space="preserve"> KMOP-5.2.2/B-09-2f-2011-0001 Pestszentimre városközpont megújulása projekt </t>
  </si>
  <si>
    <t>Viktor</t>
  </si>
  <si>
    <t>2013. év</t>
  </si>
  <si>
    <t>Pályázati bevétel</t>
  </si>
  <si>
    <t>.</t>
  </si>
  <si>
    <t>Kandó Általános Iskola épületenergetikai fejlesztés</t>
  </si>
  <si>
    <t>Szélső u. 54-58. óvoda fejlesztés</t>
  </si>
  <si>
    <t xml:space="preserve"> 2012. év</t>
  </si>
  <si>
    <t xml:space="preserve">Pályázati bevétel </t>
  </si>
  <si>
    <t>Pályázati előfinanszírozás</t>
  </si>
  <si>
    <t xml:space="preserve"> 2013. év</t>
  </si>
  <si>
    <t>URBACT Nemzetközi pályázat Havanna panelrehabilitáció I. szakasz</t>
  </si>
  <si>
    <t>URBACT Nemzetközi pályázat Havanna panelrehabilitáció II. szakasz</t>
  </si>
  <si>
    <t xml:space="preserve"> 2014. év</t>
  </si>
  <si>
    <t xml:space="preserve"> 2015. év (1.negyedév)</t>
  </si>
  <si>
    <t>Közép európai (CE) Területi Együttműködési Program - Nemzetközi pályázat</t>
  </si>
  <si>
    <t xml:space="preserve"> 2012. év </t>
  </si>
  <si>
    <t xml:space="preserve"> 2013. év </t>
  </si>
  <si>
    <t xml:space="preserve"> 2014. év </t>
  </si>
  <si>
    <t xml:space="preserve"> 2015. év </t>
  </si>
  <si>
    <t>Dél-kelet Európai (SEE) Területi Együttműködési Program - Nemzetközi pályázat</t>
  </si>
  <si>
    <t>Pályázati előfinanszírozás – önrész</t>
  </si>
  <si>
    <t xml:space="preserve">megújuló energia pályázat Üllői út 400. épület </t>
  </si>
  <si>
    <t>Pályázati önrész (a beruházás során szállítói finanszírozás van, ezért nem terheli az önkormányzatot.</t>
  </si>
  <si>
    <t xml:space="preserve">megújuló energia pályázat Városház u. 16. épület </t>
  </si>
  <si>
    <t xml:space="preserve">megújuló energia pályázat Csontváry u. iskola épület </t>
  </si>
  <si>
    <t xml:space="preserve">megújuló energia pályázat Gloriett iskola épület </t>
  </si>
  <si>
    <t xml:space="preserve">megújuló energia pályázat Kondor Béla Általános iskola épület </t>
  </si>
  <si>
    <t>Európa a polgárokért  - Testvérvárosi pályázat</t>
  </si>
  <si>
    <t>testvérvárosi találkozók, konferenciák – előleg terhére</t>
  </si>
  <si>
    <t>KMOP-4.5.2 Szociális alapszolgáltatások; „Iciri-piciri bölcsőde” (Attila u. 11.)</t>
  </si>
  <si>
    <t>Pályázati elő-finanszírozás</t>
  </si>
  <si>
    <t>Önrész (2012-ben felhasználva)</t>
  </si>
  <si>
    <t>TÁMOP-3.2.12/1/KMR-2012-0005 „ Tudás-Vágy” Budapest XVIII. kerülete közművelődési és közgyűjteményi szakembereinek továbbképzése</t>
  </si>
  <si>
    <t>2013-2014. év</t>
  </si>
  <si>
    <t>KEOP-2012-5.5.0 Épületenergetikai fejlesztések 8 darab pályázat</t>
  </si>
  <si>
    <t>2012. Év</t>
  </si>
  <si>
    <t>Pályázat előkészítés költségei</t>
  </si>
  <si>
    <t>2012_excel_kimut_bevkiad_szakfel_kiem</t>
  </si>
  <si>
    <t>Önkormányzathoz tartozó</t>
  </si>
  <si>
    <t>Pénzügyi befektetések kiadásai</t>
  </si>
  <si>
    <t>Belföldi finansz. kiad.</t>
  </si>
  <si>
    <t xml:space="preserve">     Hivatali szakfeladatok nélküli ö.</t>
  </si>
  <si>
    <t xml:space="preserve">     Intézményi szakfeladatok nélküli ö.</t>
  </si>
  <si>
    <t xml:space="preserve">     Települési hulladék összetevőinek válogatása, elkülönített begyűjtése, szállítása, átrakása</t>
  </si>
  <si>
    <t xml:space="preserve">     Egyéb veszélyes hulladék begyűjtése, szállítása, átrakása</t>
  </si>
  <si>
    <t xml:space="preserve">     Egyéb szennyeződésmentesítési tevékenységek</t>
  </si>
  <si>
    <t xml:space="preserve">     390006</t>
  </si>
  <si>
    <t xml:space="preserve">     Lakó-és nem lakóépület építése</t>
  </si>
  <si>
    <t xml:space="preserve">     Út, autópálya építése</t>
  </si>
  <si>
    <t xml:space="preserve">     Folyadék szállítására szolgáló közmű építése</t>
  </si>
  <si>
    <t xml:space="preserve">     Elektromos, híradás-technikai célú közmű építése</t>
  </si>
  <si>
    <t xml:space="preserve">     Egyéb m.n.s. építés</t>
  </si>
  <si>
    <t xml:space="preserve">     Bontás</t>
  </si>
  <si>
    <t xml:space="preserve">     Építési terület előkészítés</t>
  </si>
  <si>
    <t xml:space="preserve">     M.n.s. egyéb szárazföldi személyszállítás</t>
  </si>
  <si>
    <t xml:space="preserve">     Polgári védelmi védőeszközök tárolása, kezelése</t>
  </si>
  <si>
    <t xml:space="preserve">     Parkoló, garázs üzemeltetése, fenntartása</t>
  </si>
  <si>
    <t xml:space="preserve">     Közúti járművontatás</t>
  </si>
  <si>
    <t xml:space="preserve">     Üdülői szálláshely szolgáltatás</t>
  </si>
  <si>
    <t xml:space="preserve">     Katasztrófa áldozatainak elszállásolása</t>
  </si>
  <si>
    <t xml:space="preserve">     Egyéb m.n.s. szálláshely-szolgáltatás</t>
  </si>
  <si>
    <t xml:space="preserve">     Folyóirat, időszaki kiadvány kiadása</t>
  </si>
  <si>
    <t xml:space="preserve">     Egyéb kiadói tevékenység</t>
  </si>
  <si>
    <t xml:space="preserve">     Promóciós, reklámfilm,- videó gyártása</t>
  </si>
  <si>
    <t xml:space="preserve">     Televízió-műsor összeállítása, szolgáltatása</t>
  </si>
  <si>
    <t xml:space="preserve">     Sajtófigyelés</t>
  </si>
  <si>
    <t xml:space="preserve">     M.n.s. egyéb információs szolgáltatás</t>
  </si>
  <si>
    <t xml:space="preserve">     Lakóingatlan bérbeadása, üzemeltetés</t>
  </si>
  <si>
    <t xml:space="preserve">     Nem lakóingatlan bérbeadása, üzemeltetés</t>
  </si>
  <si>
    <t xml:space="preserve">     Saját tulajdonú ingatlan adásvétele</t>
  </si>
  <si>
    <t xml:space="preserve">     Lakóingatlan bérbeadása, üzemeltetése</t>
  </si>
  <si>
    <t xml:space="preserve">     Nem lakóingatlan bérbeadása, üzemeltetése</t>
  </si>
  <si>
    <t xml:space="preserve">     Ingatlanügynöki tevékenység</t>
  </si>
  <si>
    <t xml:space="preserve">     Ingatlankezelés</t>
  </si>
  <si>
    <t xml:space="preserve">     PR, kommunikáció</t>
  </si>
  <si>
    <t xml:space="preserve">     Építményüzemeltetés</t>
  </si>
  <si>
    <t xml:space="preserve">     Zöldterület-kezelés</t>
  </si>
  <si>
    <t xml:space="preserve">     Önkormányzati jogalkotás</t>
  </si>
  <si>
    <t xml:space="preserve">     Országgyűlési képviselő-választásokhoz kapcsolódó tevékenységek</t>
  </si>
  <si>
    <t xml:space="preserve">     Önkormányzati képviselő-választásokhoz kapcsolódó tevékenységek</t>
  </si>
  <si>
    <t xml:space="preserve">     Országos, települési és területi kisebbségi önkormányzati választásokhoz kapcsolódó tevékenységek</t>
  </si>
  <si>
    <t xml:space="preserve">     Európai parlamenti képviselő-választáshoz kapcsolódó tevékenységek</t>
  </si>
  <si>
    <t xml:space="preserve">     Országos és helyi népszavazáshoz kapcsolódó tevékenységek</t>
  </si>
  <si>
    <t xml:space="preserve">     Önkormányzatok és többcélú kistérségi társulások igazgatási tevékenysége</t>
  </si>
  <si>
    <t xml:space="preserve">     Települési kisebbségi önkormányzatok igazgatási tevékenysége</t>
  </si>
  <si>
    <t xml:space="preserve">     Önkormányzat és többcélú kistérségi társulás pénzügyi igazgatása</t>
  </si>
  <si>
    <t xml:space="preserve">     Adó, illeték kiszabása, beszedése, adóellenőrzés</t>
  </si>
  <si>
    <t xml:space="preserve">     841154</t>
  </si>
  <si>
    <t xml:space="preserve">     8411731</t>
  </si>
  <si>
    <t xml:space="preserve">     Építésügy területpolitika területi igazgatása</t>
  </si>
  <si>
    <t xml:space="preserve">     Önkormányzatok közbeszerzési eljárásainak lebonyolításával összefüggő szolgáltatások</t>
  </si>
  <si>
    <t xml:space="preserve">     Közvilágítás</t>
  </si>
  <si>
    <t xml:space="preserve">     Város-, Községgazdálkodási m.n.s. szolgáltatás</t>
  </si>
  <si>
    <t xml:space="preserve">     Város-, Községgazdálkodási m.n.s. szolgáltatások</t>
  </si>
  <si>
    <t xml:space="preserve">     Önkormányzatok, valamint többcélú kistérségi társulások elszámolásai</t>
  </si>
  <si>
    <t xml:space="preserve">     Központi költségvetési befizetések</t>
  </si>
  <si>
    <t xml:space="preserve">     Nyugdíjbiztosítási alap bevételei (elszámolásai)</t>
  </si>
  <si>
    <t xml:space="preserve">     Finanszírozási műveletek</t>
  </si>
  <si>
    <t xml:space="preserve">     Önkormányzatok elszámolásai a költségvetési szerveikkel</t>
  </si>
  <si>
    <t xml:space="preserve">     Fejezeti és általános tartalékok elszámolása</t>
  </si>
  <si>
    <t xml:space="preserve">     Önkormányzatok m.n.s. nemzetközi kapcsolatai</t>
  </si>
  <si>
    <t xml:space="preserve">     Közterület rendjének fenntartása</t>
  </si>
  <si>
    <t xml:space="preserve">     Bűnmegelőzés</t>
  </si>
  <si>
    <t xml:space="preserve">     Balesetmegelőzés</t>
  </si>
  <si>
    <t xml:space="preserve">     Tűzoltás, műszaki mentés, katasztrófahelyzet elhárítása</t>
  </si>
  <si>
    <t xml:space="preserve">     A polgári védelem ágazati feladat</t>
  </si>
  <si>
    <t xml:space="preserve">     A lakosság felkészítése, tájékoztatása, riasztása</t>
  </si>
  <si>
    <t xml:space="preserve">     Az óvóhelyi védelem tevékenységek</t>
  </si>
  <si>
    <t xml:space="preserve">     Óvodai nevelés intézményeinek, programjainak komplex támogatása</t>
  </si>
  <si>
    <t xml:space="preserve">     Alapfokú oktatási intézményeinek, programjainak komplex támogatása</t>
  </si>
  <si>
    <t xml:space="preserve">     Szociális ösztöndíjak</t>
  </si>
  <si>
    <t xml:space="preserve">     Foglalkozás-egészségügyi alapellátás</t>
  </si>
  <si>
    <t xml:space="preserve">     Hatósági eljárás érdekében v. más jogsz.-ban előírt okból köt. végz. egészségügyi szakértői tevékenység</t>
  </si>
  <si>
    <t xml:space="preserve">     Gyrmekotthoni ellátás</t>
  </si>
  <si>
    <t xml:space="preserve">     Rendszeres szociális segély</t>
  </si>
  <si>
    <t xml:space="preserve">     Időskorúak járadéka</t>
  </si>
  <si>
    <t xml:space="preserve">     Lakásfenntartási támogatás normatív alapon</t>
  </si>
  <si>
    <t xml:space="preserve">     Helyi rendszeres lakásfenntartási támogatás</t>
  </si>
  <si>
    <t xml:space="preserve">     Ápolási díj alanyi jogon</t>
  </si>
  <si>
    <t xml:space="preserve">     Ápolási díj méltányossági alapon</t>
  </si>
  <si>
    <t xml:space="preserve">     Rendszeres gyermekvédelmi pénzbeli ellátás</t>
  </si>
  <si>
    <t xml:space="preserve">     Kiegészítő gyermekvédelmi támogatás</t>
  </si>
  <si>
    <t xml:space="preserve">     Óvodáztatási támogatás</t>
  </si>
  <si>
    <t xml:space="preserve">     Helyi eseti lakásfenntartási támogatás</t>
  </si>
  <si>
    <t xml:space="preserve">     Átmeneti segély</t>
  </si>
  <si>
    <t xml:space="preserve">     Temetési segély</t>
  </si>
  <si>
    <t xml:space="preserve">     Rendkívüli gyermekvédelmi támogatás</t>
  </si>
  <si>
    <t xml:space="preserve">     Mozgáskorlátozottak közlekedési támogatása</t>
  </si>
  <si>
    <t xml:space="preserve">     Egyéb önkormányzati eseti pénzbeli ellátások</t>
  </si>
  <si>
    <t xml:space="preserve">     Adósságkezelési szolgáltatás</t>
  </si>
  <si>
    <t xml:space="preserve">     Közgyógyellátás</t>
  </si>
  <si>
    <t xml:space="preserve">     Köztemetés</t>
  </si>
  <si>
    <t xml:space="preserve">     Otthonteremtési támogatás</t>
  </si>
  <si>
    <t xml:space="preserve">     Gyermektartásdíj megelőlegezése</t>
  </si>
  <si>
    <t xml:space="preserve">     Önkormányzatok által nyújtott lakástámogatás</t>
  </si>
  <si>
    <t xml:space="preserve">     Munkáltatók által nyújtott lakástámogatások</t>
  </si>
  <si>
    <t xml:space="preserve">     Menekültek, befogadottak, oltalmazottak támogatása</t>
  </si>
  <si>
    <t xml:space="preserve">     Gáz és távhőtámogatás</t>
  </si>
  <si>
    <t xml:space="preserve">     Egyéb, foglalkozási jogon járó speciális ellátások</t>
  </si>
  <si>
    <t xml:space="preserve">     A hátrányos helyzetű gyermekek, fiatalok és családok életminőségét javító programok</t>
  </si>
  <si>
    <t xml:space="preserve">     Civil szervezetek működési támogatása</t>
  </si>
  <si>
    <t xml:space="preserve">     Civil szervezetek program- és egyéb támogatása</t>
  </si>
  <si>
    <t xml:space="preserve">     Segélytelefonok, szolgálatok működtetése</t>
  </si>
  <si>
    <t xml:space="preserve">     Közhasznú foglalkoztatás</t>
  </si>
  <si>
    <t xml:space="preserve">     Közmunka</t>
  </si>
  <si>
    <t xml:space="preserve">     Egyházak közösségi és hitéleti tevékenységének támogatása</t>
  </si>
  <si>
    <t xml:space="preserve">     Szakszervezeti tevékenység támogatása</t>
  </si>
  <si>
    <t xml:space="preserve">     Kulturális műsorok, rendezvények, kiállítások szervezése</t>
  </si>
  <si>
    <t xml:space="preserve">     Közművelődési tevékenységek és támogatásuk</t>
  </si>
  <si>
    <t xml:space="preserve">     Iskolai, diáksport-tevékenység és ?támogatása</t>
  </si>
  <si>
    <t xml:space="preserve">     Szabadidősport tevékenység és támogatása</t>
  </si>
  <si>
    <t xml:space="preserve">     Mindenféle m.n.s. szabadidős szolgáltatás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</si>
</sst>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,"/>
    <numFmt numFmtId="166" formatCode="#,##0\ ;\-#\ ##0"/>
    <numFmt numFmtId="167" formatCode="0"/>
    <numFmt numFmtId="168" formatCode="#,##0"/>
    <numFmt numFmtId="169" formatCode="@"/>
    <numFmt numFmtId="170" formatCode="###,###,###,###;\-###,###,###,###"/>
    <numFmt numFmtId="171" formatCode="0.00"/>
  </numFmts>
  <fonts count="46">
    <font>
      <sz val="10"/>
      <name val="Times New Roman CE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0"/>
      <name val="Arial CE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9"/>
      <name val="Microsoft Sans Serif"/>
      <family val="2"/>
    </font>
    <font>
      <b/>
      <sz val="12"/>
      <name val="Times New Roman CE"/>
      <family val="1"/>
    </font>
    <font>
      <sz val="9"/>
      <color indexed="9"/>
      <name val="Microsoft Sans Serif"/>
      <family val="2"/>
    </font>
    <font>
      <sz val="7"/>
      <color indexed="9"/>
      <name val="Tahoma"/>
      <family val="2"/>
    </font>
    <font>
      <sz val="9"/>
      <color indexed="8"/>
      <name val="Microsoft Sans Serif"/>
      <family val="2"/>
    </font>
    <font>
      <b/>
      <sz val="9"/>
      <color indexed="8"/>
      <name val="Microsoft Sans Serif"/>
      <family val="2"/>
    </font>
    <font>
      <b/>
      <sz val="10"/>
      <color indexed="8"/>
      <name val="Comic Sans MS"/>
      <family val="4"/>
    </font>
    <font>
      <b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6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2"/>
      <name val="Times New Roman CE"/>
      <family val="1"/>
    </font>
    <font>
      <sz val="12"/>
      <name val="Times New Roman"/>
      <family val="1"/>
    </font>
    <font>
      <sz val="12"/>
      <name val="Times New Roman CE"/>
      <family val="1"/>
    </font>
    <font>
      <i/>
      <sz val="12"/>
      <name val="Times New Roman CE"/>
      <family val="1"/>
    </font>
    <font>
      <b/>
      <sz val="10"/>
      <name val="Times New Roman CE"/>
      <family val="1"/>
    </font>
    <font>
      <b/>
      <sz val="10"/>
      <color indexed="8"/>
      <name val="Times New Roman CE"/>
      <family val="1"/>
    </font>
    <font>
      <sz val="9"/>
      <name val="Times New Roman CE"/>
      <family val="1"/>
    </font>
    <font>
      <sz val="9"/>
      <name val="Arial CE"/>
      <family val="2"/>
    </font>
    <font>
      <sz val="8"/>
      <name val="Times New Roman CE"/>
      <family val="1"/>
    </font>
    <font>
      <sz val="8"/>
      <name val="Arial CE"/>
      <family val="2"/>
    </font>
    <font>
      <sz val="8"/>
      <name val="Times New Roman"/>
      <family val="1"/>
    </font>
    <font>
      <b/>
      <sz val="8"/>
      <name val="Times New Roman CE"/>
      <family val="1"/>
    </font>
    <font>
      <b/>
      <sz val="13"/>
      <name val="Times New Roman CE"/>
      <family val="1"/>
    </font>
    <font>
      <b/>
      <sz val="14"/>
      <name val="Times New Roman CE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54"/>
      </top>
      <bottom style="thin">
        <color indexed="54"/>
      </bottom>
    </border>
  </borders>
  <cellStyleXfs count="6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7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2" applyNumberFormat="0" applyFill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8" fillId="0" borderId="0" applyNumberFormat="0" applyFill="0" applyBorder="0" applyAlignment="0" applyProtection="0"/>
    <xf numFmtId="164" fontId="9" fillId="16" borderId="5" applyNumberFormat="0" applyAlignment="0" applyProtection="0"/>
    <xf numFmtId="164" fontId="10" fillId="0" borderId="0" applyNumberFormat="0" applyFill="0" applyBorder="0" applyAlignment="0" applyProtection="0"/>
    <xf numFmtId="164" fontId="11" fillId="0" borderId="6" applyNumberFormat="0" applyFill="0" applyAlignment="0" applyProtection="0"/>
    <xf numFmtId="164" fontId="12" fillId="17" borderId="7" applyNumberFormat="0" applyAlignment="0" applyProtection="0"/>
    <xf numFmtId="164" fontId="3" fillId="18" borderId="0" applyNumberFormat="0" applyBorder="0" applyAlignment="0" applyProtection="0"/>
    <xf numFmtId="164" fontId="3" fillId="19" borderId="0" applyNumberFormat="0" applyBorder="0" applyAlignment="0" applyProtection="0"/>
    <xf numFmtId="164" fontId="3" fillId="2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1" borderId="0" applyNumberFormat="0" applyBorder="0" applyAlignment="0" applyProtection="0"/>
    <xf numFmtId="164" fontId="13" fillId="4" borderId="0" applyNumberFormat="0" applyBorder="0" applyAlignment="0" applyProtection="0"/>
    <xf numFmtId="164" fontId="14" fillId="22" borderId="8" applyNumberFormat="0" applyAlignment="0" applyProtection="0"/>
    <xf numFmtId="164" fontId="15" fillId="0" borderId="0" applyNumberFormat="0" applyFill="0" applyBorder="0" applyAlignment="0" applyProtection="0"/>
    <xf numFmtId="164" fontId="12" fillId="0" borderId="0">
      <alignment/>
      <protection/>
    </xf>
    <xf numFmtId="164" fontId="12" fillId="0" borderId="0">
      <alignment/>
      <protection/>
    </xf>
    <xf numFmtId="164" fontId="2" fillId="0" borderId="0">
      <alignment/>
      <protection/>
    </xf>
    <xf numFmtId="164" fontId="16" fillId="0" borderId="0">
      <alignment/>
      <protection/>
    </xf>
    <xf numFmtId="164" fontId="12" fillId="0" borderId="0">
      <alignment/>
      <protection/>
    </xf>
    <xf numFmtId="164" fontId="17" fillId="3" borderId="0" applyNumberFormat="0" applyBorder="0" applyAlignment="0" applyProtection="0"/>
    <xf numFmtId="164" fontId="18" fillId="23" borderId="0" applyNumberFormat="0" applyBorder="0" applyAlignment="0" applyProtection="0"/>
    <xf numFmtId="164" fontId="19" fillId="22" borderId="1" applyNumberFormat="0" applyAlignment="0" applyProtection="0"/>
    <xf numFmtId="164" fontId="20" fillId="0" borderId="9" applyNumberFormat="0" applyFill="0" applyAlignment="0" applyProtection="0"/>
  </cellStyleXfs>
  <cellXfs count="286">
    <xf numFmtId="164" fontId="0" fillId="0" borderId="0" xfId="0" applyAlignment="1">
      <alignment/>
    </xf>
    <xf numFmtId="164" fontId="21" fillId="0" borderId="0" xfId="0" applyFont="1" applyAlignment="1">
      <alignment horizontal="right"/>
    </xf>
    <xf numFmtId="165" fontId="0" fillId="0" borderId="0" xfId="0" applyNumberFormat="1" applyAlignment="1">
      <alignment/>
    </xf>
    <xf numFmtId="164" fontId="22" fillId="0" borderId="0" xfId="0" applyFont="1" applyAlignment="1">
      <alignment/>
    </xf>
    <xf numFmtId="164" fontId="23" fillId="24" borderId="10" xfId="0" applyFont="1" applyFill="1" applyBorder="1" applyAlignment="1">
      <alignment horizontal="right"/>
    </xf>
    <xf numFmtId="164" fontId="24" fillId="24" borderId="10" xfId="0" applyFont="1" applyFill="1" applyBorder="1" applyAlignment="1">
      <alignment/>
    </xf>
    <xf numFmtId="164" fontId="24" fillId="24" borderId="11" xfId="0" applyFont="1" applyFill="1" applyBorder="1" applyAlignment="1">
      <alignment/>
    </xf>
    <xf numFmtId="164" fontId="25" fillId="25" borderId="12" xfId="0" applyFont="1" applyFill="1" applyBorder="1" applyAlignment="1" applyProtection="1">
      <alignment horizontal="right"/>
      <protection/>
    </xf>
    <xf numFmtId="164" fontId="26" fillId="25" borderId="12" xfId="0" applyFont="1" applyFill="1" applyBorder="1" applyAlignment="1" applyProtection="1">
      <alignment horizontal="center"/>
      <protection/>
    </xf>
    <xf numFmtId="165" fontId="26" fillId="25" borderId="12" xfId="0" applyNumberFormat="1" applyFont="1" applyFill="1" applyBorder="1" applyAlignment="1" applyProtection="1">
      <alignment horizontal="center"/>
      <protection/>
    </xf>
    <xf numFmtId="166" fontId="25" fillId="25" borderId="13" xfId="0" applyNumberFormat="1" applyFont="1" applyFill="1" applyBorder="1" applyAlignment="1" applyProtection="1">
      <alignment horizontal="right" vertical="center"/>
      <protection/>
    </xf>
    <xf numFmtId="166" fontId="25" fillId="25" borderId="13" xfId="0" applyNumberFormat="1" applyFont="1" applyFill="1" applyBorder="1" applyAlignment="1" applyProtection="1">
      <alignment horizontal="left" vertical="center"/>
      <protection/>
    </xf>
    <xf numFmtId="166" fontId="25" fillId="25" borderId="14" xfId="0" applyNumberFormat="1" applyFont="1" applyFill="1" applyBorder="1" applyAlignment="1" applyProtection="1">
      <alignment horizontal="left" vertical="center"/>
      <protection/>
    </xf>
    <xf numFmtId="165" fontId="25" fillId="25" borderId="15" xfId="0" applyNumberFormat="1" applyFont="1" applyFill="1" applyBorder="1" applyAlignment="1" applyProtection="1">
      <alignment horizontal="right" vertical="center"/>
      <protection/>
    </xf>
    <xf numFmtId="166" fontId="25" fillId="25" borderId="16" xfId="0" applyNumberFormat="1" applyFont="1" applyFill="1" applyBorder="1" applyAlignment="1" applyProtection="1">
      <alignment horizontal="right" vertical="center"/>
      <protection/>
    </xf>
    <xf numFmtId="166" fontId="25" fillId="25" borderId="16" xfId="0" applyNumberFormat="1" applyFont="1" applyFill="1" applyBorder="1" applyAlignment="1" applyProtection="1">
      <alignment horizontal="left" vertical="center"/>
      <protection/>
    </xf>
    <xf numFmtId="166" fontId="25" fillId="25" borderId="17" xfId="0" applyNumberFormat="1" applyFont="1" applyFill="1" applyBorder="1" applyAlignment="1" applyProtection="1">
      <alignment horizontal="left" vertical="center"/>
      <protection/>
    </xf>
    <xf numFmtId="165" fontId="25" fillId="25" borderId="18" xfId="0" applyNumberFormat="1" applyFont="1" applyFill="1" applyBorder="1" applyAlignment="1" applyProtection="1">
      <alignment horizontal="right" vertical="center"/>
      <protection/>
    </xf>
    <xf numFmtId="166" fontId="25" fillId="25" borderId="12" xfId="0" applyNumberFormat="1" applyFont="1" applyFill="1" applyBorder="1" applyAlignment="1" applyProtection="1">
      <alignment horizontal="right" vertical="center"/>
      <protection/>
    </xf>
    <xf numFmtId="166" fontId="27" fillId="25" borderId="12" xfId="0" applyNumberFormat="1" applyFont="1" applyFill="1" applyBorder="1" applyAlignment="1" applyProtection="1">
      <alignment horizontal="left" vertical="center"/>
      <protection/>
    </xf>
    <xf numFmtId="165" fontId="28" fillId="25" borderId="12" xfId="0" applyNumberFormat="1" applyFont="1" applyFill="1" applyBorder="1" applyAlignment="1" applyProtection="1">
      <alignment horizontal="right" vertical="center"/>
      <protection/>
    </xf>
    <xf numFmtId="166" fontId="29" fillId="25" borderId="16" xfId="0" applyNumberFormat="1" applyFont="1" applyFill="1" applyBorder="1" applyAlignment="1" applyProtection="1">
      <alignment horizontal="left" vertical="center"/>
      <protection/>
    </xf>
    <xf numFmtId="166" fontId="30" fillId="25" borderId="17" xfId="0" applyNumberFormat="1" applyFont="1" applyFill="1" applyBorder="1" applyAlignment="1" applyProtection="1">
      <alignment horizontal="left" vertical="center"/>
      <protection/>
    </xf>
    <xf numFmtId="165" fontId="31" fillId="25" borderId="18" xfId="0" applyNumberFormat="1" applyFont="1" applyFill="1" applyBorder="1" applyAlignment="1" applyProtection="1">
      <alignment horizontal="right" vertical="center"/>
      <protection/>
    </xf>
    <xf numFmtId="166" fontId="30" fillId="25" borderId="16" xfId="0" applyNumberFormat="1" applyFont="1" applyFill="1" applyBorder="1" applyAlignment="1" applyProtection="1">
      <alignment horizontal="left" vertical="center"/>
      <protection/>
    </xf>
    <xf numFmtId="164" fontId="25" fillId="25" borderId="12" xfId="0" applyFont="1" applyFill="1" applyBorder="1" applyAlignment="1" applyProtection="1">
      <alignment horizontal="right" vertical="center"/>
      <protection/>
    </xf>
    <xf numFmtId="164" fontId="27" fillId="25" borderId="12" xfId="0" applyFont="1" applyFill="1" applyBorder="1" applyAlignment="1" applyProtection="1">
      <alignment horizontal="left" vertical="center"/>
      <protection/>
    </xf>
    <xf numFmtId="166" fontId="25" fillId="25" borderId="0" xfId="0" applyNumberFormat="1" applyFont="1" applyFill="1" applyBorder="1" applyAlignment="1" applyProtection="1">
      <alignment horizontal="left" vertical="center"/>
      <protection/>
    </xf>
    <xf numFmtId="166" fontId="25" fillId="25" borderId="19" xfId="0" applyNumberFormat="1" applyFont="1" applyFill="1" applyBorder="1" applyAlignment="1" applyProtection="1">
      <alignment horizontal="left" vertical="center"/>
      <protection/>
    </xf>
    <xf numFmtId="166" fontId="25" fillId="25" borderId="20" xfId="0" applyNumberFormat="1" applyFont="1" applyFill="1" applyBorder="1" applyAlignment="1" applyProtection="1">
      <alignment horizontal="left" vertical="center"/>
      <protection/>
    </xf>
    <xf numFmtId="166" fontId="25" fillId="25" borderId="21" xfId="0" applyNumberFormat="1" applyFont="1" applyFill="1" applyBorder="1" applyAlignment="1" applyProtection="1">
      <alignment horizontal="left" vertical="center"/>
      <protection/>
    </xf>
    <xf numFmtId="165" fontId="25" fillId="25" borderId="22" xfId="0" applyNumberFormat="1" applyFont="1" applyFill="1" applyBorder="1" applyAlignment="1" applyProtection="1">
      <alignment horizontal="right" vertical="center"/>
      <protection/>
    </xf>
    <xf numFmtId="165" fontId="24" fillId="24" borderId="11" xfId="0" applyNumberFormat="1" applyFont="1" applyFill="1" applyBorder="1" applyAlignment="1">
      <alignment/>
    </xf>
    <xf numFmtId="164" fontId="25" fillId="25" borderId="15" xfId="0" applyFont="1" applyFill="1" applyBorder="1" applyAlignment="1" applyProtection="1">
      <alignment horizontal="left" vertical="center"/>
      <protection/>
    </xf>
    <xf numFmtId="164" fontId="25" fillId="25" borderId="18" xfId="0" applyFont="1" applyFill="1" applyBorder="1" applyAlignment="1" applyProtection="1">
      <alignment horizontal="left" vertical="center"/>
      <protection/>
    </xf>
    <xf numFmtId="167" fontId="12" fillId="0" borderId="0" xfId="57" applyNumberFormat="1" applyFill="1">
      <alignment/>
      <protection/>
    </xf>
    <xf numFmtId="164" fontId="12" fillId="0" borderId="0" xfId="57">
      <alignment/>
      <protection/>
    </xf>
    <xf numFmtId="165" fontId="12" fillId="0" borderId="0" xfId="57" applyNumberFormat="1" applyFill="1">
      <alignment/>
      <protection/>
    </xf>
    <xf numFmtId="167" fontId="22" fillId="0" borderId="23" xfId="57" applyNumberFormat="1" applyFont="1" applyFill="1" applyBorder="1" applyAlignment="1">
      <alignment horizontal="center" vertical="center" wrapText="1"/>
      <protection/>
    </xf>
    <xf numFmtId="164" fontId="22" fillId="0" borderId="23" xfId="57" applyFont="1" applyBorder="1" applyAlignment="1">
      <alignment horizontal="center" vertical="center" wrapText="1"/>
      <protection/>
    </xf>
    <xf numFmtId="165" fontId="22" fillId="0" borderId="23" xfId="57" applyNumberFormat="1" applyFont="1" applyFill="1" applyBorder="1" applyAlignment="1">
      <alignment horizontal="center" vertical="center" wrapText="1"/>
      <protection/>
    </xf>
    <xf numFmtId="164" fontId="12" fillId="0" borderId="0" xfId="57" applyAlignment="1">
      <alignment vertical="center" wrapText="1"/>
      <protection/>
    </xf>
    <xf numFmtId="167" fontId="32" fillId="0" borderId="24" xfId="57" applyNumberFormat="1" applyFont="1" applyFill="1" applyBorder="1" applyAlignment="1">
      <alignment/>
      <protection/>
    </xf>
    <xf numFmtId="168" fontId="32" fillId="0" borderId="23" xfId="57" applyNumberFormat="1" applyFont="1" applyFill="1" applyBorder="1" applyAlignment="1">
      <alignment/>
      <protection/>
    </xf>
    <xf numFmtId="165" fontId="32" fillId="0" borderId="23" xfId="57" applyNumberFormat="1" applyFont="1" applyFill="1" applyBorder="1" applyAlignment="1">
      <alignment/>
      <protection/>
    </xf>
    <xf numFmtId="165" fontId="32" fillId="0" borderId="24" xfId="57" applyNumberFormat="1" applyFont="1" applyFill="1" applyBorder="1" applyAlignment="1">
      <alignment/>
      <protection/>
    </xf>
    <xf numFmtId="165" fontId="33" fillId="0" borderId="0" xfId="57" applyNumberFormat="1" applyFont="1" applyFill="1">
      <alignment/>
      <protection/>
    </xf>
    <xf numFmtId="164" fontId="33" fillId="0" borderId="0" xfId="57" applyFont="1" applyFill="1">
      <alignment/>
      <protection/>
    </xf>
    <xf numFmtId="167" fontId="34" fillId="0" borderId="25" xfId="57" applyNumberFormat="1" applyFont="1" applyFill="1" applyBorder="1" applyAlignment="1">
      <alignment/>
      <protection/>
    </xf>
    <xf numFmtId="168" fontId="34" fillId="0" borderId="26" xfId="57" applyNumberFormat="1" applyFont="1" applyFill="1" applyBorder="1" applyAlignment="1">
      <alignment/>
      <protection/>
    </xf>
    <xf numFmtId="165" fontId="34" fillId="0" borderId="26" xfId="57" applyNumberFormat="1" applyFont="1" applyFill="1" applyBorder="1" applyAlignment="1">
      <alignment/>
      <protection/>
    </xf>
    <xf numFmtId="165" fontId="34" fillId="0" borderId="25" xfId="57" applyNumberFormat="1" applyFont="1" applyFill="1" applyBorder="1" applyAlignment="1">
      <alignment/>
      <protection/>
    </xf>
    <xf numFmtId="168" fontId="34" fillId="0" borderId="26" xfId="57" applyNumberFormat="1" applyFont="1" applyFill="1" applyBorder="1" applyAlignment="1">
      <alignment horizontal="left"/>
      <protection/>
    </xf>
    <xf numFmtId="164" fontId="12" fillId="0" borderId="0" xfId="57" applyFill="1">
      <alignment/>
      <protection/>
    </xf>
    <xf numFmtId="167" fontId="34" fillId="0" borderId="27" xfId="57" applyNumberFormat="1" applyFont="1" applyFill="1" applyBorder="1" applyAlignment="1">
      <alignment/>
      <protection/>
    </xf>
    <xf numFmtId="168" fontId="34" fillId="0" borderId="28" xfId="57" applyNumberFormat="1" applyFont="1" applyFill="1" applyBorder="1" applyAlignment="1">
      <alignment horizontal="left"/>
      <protection/>
    </xf>
    <xf numFmtId="165" fontId="34" fillId="0" borderId="28" xfId="57" applyNumberFormat="1" applyFont="1" applyFill="1" applyBorder="1" applyAlignment="1">
      <alignment/>
      <protection/>
    </xf>
    <xf numFmtId="165" fontId="34" fillId="0" borderId="27" xfId="57" applyNumberFormat="1" applyFont="1" applyFill="1" applyBorder="1" applyAlignment="1">
      <alignment/>
      <protection/>
    </xf>
    <xf numFmtId="167" fontId="34" fillId="0" borderId="29" xfId="57" applyNumberFormat="1" applyFont="1" applyFill="1" applyBorder="1" applyAlignment="1">
      <alignment/>
      <protection/>
    </xf>
    <xf numFmtId="168" fontId="34" fillId="0" borderId="30" xfId="57" applyNumberFormat="1" applyFont="1" applyFill="1" applyBorder="1" applyAlignment="1">
      <alignment horizontal="left" wrapText="1"/>
      <protection/>
    </xf>
    <xf numFmtId="165" fontId="34" fillId="0" borderId="30" xfId="57" applyNumberFormat="1" applyFont="1" applyFill="1" applyBorder="1" applyAlignment="1">
      <alignment/>
      <protection/>
    </xf>
    <xf numFmtId="165" fontId="34" fillId="0" borderId="29" xfId="57" applyNumberFormat="1" applyFont="1" applyFill="1" applyBorder="1" applyAlignment="1">
      <alignment/>
      <protection/>
    </xf>
    <xf numFmtId="167" fontId="35" fillId="0" borderId="24" xfId="57" applyNumberFormat="1" applyFont="1" applyFill="1" applyBorder="1" applyAlignment="1">
      <alignment/>
      <protection/>
    </xf>
    <xf numFmtId="168" fontId="35" fillId="0" borderId="23" xfId="57" applyNumberFormat="1" applyFont="1" applyFill="1" applyBorder="1" applyAlignment="1">
      <alignment/>
      <protection/>
    </xf>
    <xf numFmtId="165" fontId="35" fillId="0" borderId="23" xfId="57" applyNumberFormat="1" applyFont="1" applyFill="1" applyBorder="1" applyAlignment="1">
      <alignment/>
      <protection/>
    </xf>
    <xf numFmtId="165" fontId="35" fillId="0" borderId="24" xfId="57" applyNumberFormat="1" applyFont="1" applyFill="1" applyBorder="1" applyAlignment="1">
      <alignment/>
      <protection/>
    </xf>
    <xf numFmtId="167" fontId="34" fillId="0" borderId="0" xfId="57" applyNumberFormat="1" applyFont="1" applyFill="1" applyBorder="1" applyAlignment="1">
      <alignment/>
      <protection/>
    </xf>
    <xf numFmtId="168" fontId="34" fillId="0" borderId="31" xfId="57" applyNumberFormat="1" applyFont="1" applyFill="1" applyBorder="1" applyAlignment="1">
      <alignment/>
      <protection/>
    </xf>
    <xf numFmtId="165" fontId="34" fillId="0" borderId="31" xfId="57" applyNumberFormat="1" applyFont="1" applyFill="1" applyBorder="1" applyAlignment="1">
      <alignment/>
      <protection/>
    </xf>
    <xf numFmtId="165" fontId="34" fillId="0" borderId="0" xfId="57" applyNumberFormat="1" applyFont="1" applyFill="1" applyBorder="1" applyAlignment="1">
      <alignment/>
      <protection/>
    </xf>
    <xf numFmtId="164" fontId="22" fillId="0" borderId="23" xfId="57" applyFont="1" applyBorder="1" applyAlignment="1">
      <alignment horizontal="center" vertical="center"/>
      <protection/>
    </xf>
    <xf numFmtId="164" fontId="12" fillId="0" borderId="0" xfId="57" applyAlignment="1">
      <alignment vertical="center"/>
      <protection/>
    </xf>
    <xf numFmtId="167" fontId="34" fillId="0" borderId="25" xfId="57" applyNumberFormat="1" applyFont="1" applyFill="1" applyBorder="1" applyAlignment="1">
      <alignment horizontal="right" vertical="center" wrapText="1"/>
      <protection/>
    </xf>
    <xf numFmtId="164" fontId="34" fillId="0" borderId="26" xfId="57" applyFont="1" applyFill="1" applyBorder="1" applyAlignment="1">
      <alignment horizontal="left" vertical="center" wrapText="1"/>
      <protection/>
    </xf>
    <xf numFmtId="165" fontId="34" fillId="0" borderId="26" xfId="57" applyNumberFormat="1" applyFont="1" applyFill="1" applyBorder="1" applyAlignment="1">
      <alignment horizontal="right" vertical="center" wrapText="1"/>
      <protection/>
    </xf>
    <xf numFmtId="165" fontId="34" fillId="0" borderId="25" xfId="57" applyNumberFormat="1" applyFont="1" applyFill="1" applyBorder="1" applyAlignment="1">
      <alignment horizontal="right" vertical="center" wrapText="1"/>
      <protection/>
    </xf>
    <xf numFmtId="169" fontId="34" fillId="0" borderId="26" xfId="57" applyNumberFormat="1" applyFont="1" applyFill="1" applyBorder="1" applyAlignment="1">
      <alignment/>
      <protection/>
    </xf>
    <xf numFmtId="169" fontId="34" fillId="0" borderId="26" xfId="57" applyNumberFormat="1" applyFont="1" applyFill="1" applyBorder="1" applyAlignment="1">
      <alignment wrapText="1"/>
      <protection/>
    </xf>
    <xf numFmtId="169" fontId="34" fillId="0" borderId="30" xfId="57" applyNumberFormat="1" applyFont="1" applyFill="1" applyBorder="1" applyAlignment="1">
      <alignment/>
      <protection/>
    </xf>
    <xf numFmtId="167" fontId="35" fillId="0" borderId="24" xfId="57" applyNumberFormat="1" applyFont="1" applyFill="1" applyBorder="1">
      <alignment/>
      <protection/>
    </xf>
    <xf numFmtId="165" fontId="35" fillId="0" borderId="23" xfId="57" applyNumberFormat="1" applyFont="1" applyFill="1" applyBorder="1">
      <alignment/>
      <protection/>
    </xf>
    <xf numFmtId="165" fontId="35" fillId="0" borderId="24" xfId="57" applyNumberFormat="1" applyFont="1" applyFill="1" applyBorder="1">
      <alignment/>
      <protection/>
    </xf>
    <xf numFmtId="165" fontId="12" fillId="0" borderId="0" xfId="57" applyNumberFormat="1">
      <alignment/>
      <protection/>
    </xf>
    <xf numFmtId="167" fontId="22" fillId="0" borderId="24" xfId="57" applyNumberFormat="1" applyFont="1" applyFill="1" applyBorder="1">
      <alignment/>
      <protection/>
    </xf>
    <xf numFmtId="168" fontId="22" fillId="0" borderId="23" xfId="57" applyNumberFormat="1" applyFont="1" applyFill="1" applyBorder="1" applyAlignment="1">
      <alignment/>
      <protection/>
    </xf>
    <xf numFmtId="165" fontId="22" fillId="0" borderId="23" xfId="57" applyNumberFormat="1" applyFont="1" applyFill="1" applyBorder="1">
      <alignment/>
      <protection/>
    </xf>
    <xf numFmtId="165" fontId="22" fillId="0" borderId="24" xfId="57" applyNumberFormat="1" applyFont="1" applyFill="1" applyBorder="1">
      <alignment/>
      <protection/>
    </xf>
    <xf numFmtId="164" fontId="26" fillId="25" borderId="12" xfId="0" applyFont="1" applyFill="1" applyBorder="1" applyAlignment="1" applyProtection="1">
      <alignment horizontal="center" wrapText="1"/>
      <protection/>
    </xf>
    <xf numFmtId="164" fontId="31" fillId="25" borderId="15" xfId="0" applyFont="1" applyFill="1" applyBorder="1" applyAlignment="1" applyProtection="1">
      <alignment horizontal="left" vertical="center"/>
      <protection/>
    </xf>
    <xf numFmtId="170" fontId="31" fillId="25" borderId="15" xfId="0" applyNumberFormat="1" applyFont="1" applyFill="1" applyBorder="1" applyAlignment="1" applyProtection="1">
      <alignment horizontal="right" vertical="center"/>
      <protection/>
    </xf>
    <xf numFmtId="165" fontId="31" fillId="25" borderId="15" xfId="0" applyNumberFormat="1" applyFont="1" applyFill="1" applyBorder="1" applyAlignment="1" applyProtection="1">
      <alignment horizontal="right" vertical="center"/>
      <protection/>
    </xf>
    <xf numFmtId="164" fontId="25" fillId="25" borderId="16" xfId="0" applyFont="1" applyFill="1" applyBorder="1" applyAlignment="1" applyProtection="1">
      <alignment horizontal="left" vertical="center"/>
      <protection/>
    </xf>
    <xf numFmtId="164" fontId="25" fillId="25" borderId="17" xfId="0" applyFont="1" applyFill="1" applyBorder="1" applyAlignment="1" applyProtection="1">
      <alignment horizontal="left" vertical="center"/>
      <protection/>
    </xf>
    <xf numFmtId="170" fontId="25" fillId="25" borderId="18" xfId="0" applyNumberFormat="1" applyFont="1" applyFill="1" applyBorder="1" applyAlignment="1" applyProtection="1">
      <alignment horizontal="right" vertical="center"/>
      <protection/>
    </xf>
    <xf numFmtId="164" fontId="25" fillId="25" borderId="19" xfId="0" applyFont="1" applyFill="1" applyBorder="1" applyAlignment="1" applyProtection="1">
      <alignment horizontal="left" vertical="center"/>
      <protection/>
    </xf>
    <xf numFmtId="164" fontId="25" fillId="25" borderId="21" xfId="0" applyFont="1" applyFill="1" applyBorder="1" applyAlignment="1" applyProtection="1">
      <alignment horizontal="left" vertical="center"/>
      <protection/>
    </xf>
    <xf numFmtId="170" fontId="25" fillId="25" borderId="22" xfId="0" applyNumberFormat="1" applyFont="1" applyFill="1" applyBorder="1" applyAlignment="1" applyProtection="1">
      <alignment horizontal="right" vertical="center"/>
      <protection/>
    </xf>
    <xf numFmtId="164" fontId="0" fillId="0" borderId="20" xfId="0" applyBorder="1" applyAlignment="1">
      <alignment/>
    </xf>
    <xf numFmtId="164" fontId="31" fillId="25" borderId="18" xfId="0" applyFont="1" applyFill="1" applyBorder="1" applyAlignment="1" applyProtection="1">
      <alignment horizontal="left" vertical="center"/>
      <protection/>
    </xf>
    <xf numFmtId="170" fontId="31" fillId="25" borderId="18" xfId="0" applyNumberFormat="1" applyFont="1" applyFill="1" applyBorder="1" applyAlignment="1" applyProtection="1">
      <alignment horizontal="right" vertical="center"/>
      <protection/>
    </xf>
    <xf numFmtId="164" fontId="0" fillId="0" borderId="32" xfId="0" applyBorder="1" applyAlignment="1">
      <alignment/>
    </xf>
    <xf numFmtId="164" fontId="12" fillId="0" borderId="0" xfId="58">
      <alignment/>
      <protection/>
    </xf>
    <xf numFmtId="164" fontId="36" fillId="0" borderId="33" xfId="60" applyFont="1" applyBorder="1" applyAlignment="1">
      <alignment/>
      <protection/>
    </xf>
    <xf numFmtId="171" fontId="37" fillId="0" borderId="34" xfId="60" applyNumberFormat="1" applyFont="1" applyBorder="1" applyAlignment="1">
      <alignment horizontal="center" wrapText="1"/>
      <protection/>
    </xf>
    <xf numFmtId="171" fontId="37" fillId="0" borderId="23" xfId="60" applyNumberFormat="1" applyFont="1" applyBorder="1" applyAlignment="1">
      <alignment horizontal="center" vertical="center" wrapText="1"/>
      <protection/>
    </xf>
    <xf numFmtId="171" fontId="37" fillId="0" borderId="35" xfId="60" applyNumberFormat="1" applyFont="1" applyBorder="1" applyAlignment="1">
      <alignment horizontal="center" vertical="center" wrapText="1"/>
      <protection/>
    </xf>
    <xf numFmtId="171" fontId="37" fillId="0" borderId="14" xfId="60" applyNumberFormat="1" applyFont="1" applyBorder="1" applyAlignment="1">
      <alignment/>
      <protection/>
    </xf>
    <xf numFmtId="171" fontId="36" fillId="0" borderId="15" xfId="60" applyNumberFormat="1" applyFont="1" applyBorder="1" applyAlignment="1">
      <alignment/>
      <protection/>
    </xf>
    <xf numFmtId="164" fontId="36" fillId="0" borderId="13" xfId="60" applyFont="1" applyBorder="1" applyAlignment="1">
      <alignment/>
      <protection/>
    </xf>
    <xf numFmtId="171" fontId="37" fillId="0" borderId="36" xfId="60" applyNumberFormat="1" applyFont="1" applyBorder="1" applyAlignment="1">
      <alignment horizontal="center"/>
      <protection/>
    </xf>
    <xf numFmtId="171" fontId="36" fillId="0" borderId="15" xfId="60" applyNumberFormat="1" applyFont="1" applyBorder="1" applyAlignment="1">
      <alignment horizontal="center"/>
      <protection/>
    </xf>
    <xf numFmtId="164" fontId="36" fillId="0" borderId="27" xfId="60" applyFont="1" applyBorder="1" applyAlignment="1">
      <alignment horizontal="center"/>
      <protection/>
    </xf>
    <xf numFmtId="164" fontId="38" fillId="0" borderId="23" xfId="60" applyFont="1" applyFill="1" applyBorder="1">
      <alignment/>
      <protection/>
    </xf>
    <xf numFmtId="171" fontId="38" fillId="0" borderId="37" xfId="60" applyNumberFormat="1" applyFont="1" applyFill="1" applyBorder="1">
      <alignment/>
      <protection/>
    </xf>
    <xf numFmtId="171" fontId="38" fillId="0" borderId="38" xfId="60" applyNumberFormat="1" applyFont="1" applyFill="1" applyBorder="1">
      <alignment/>
      <protection/>
    </xf>
    <xf numFmtId="164" fontId="38" fillId="0" borderId="39" xfId="60" applyFont="1" applyFill="1" applyBorder="1">
      <alignment/>
      <protection/>
    </xf>
    <xf numFmtId="164" fontId="38" fillId="0" borderId="31" xfId="60" applyFont="1" applyFill="1" applyBorder="1">
      <alignment/>
      <protection/>
    </xf>
    <xf numFmtId="171" fontId="38" fillId="0" borderId="40" xfId="60" applyNumberFormat="1" applyFont="1" applyFill="1" applyBorder="1">
      <alignment/>
      <protection/>
    </xf>
    <xf numFmtId="164" fontId="38" fillId="0" borderId="24" xfId="60" applyFont="1" applyFill="1" applyBorder="1">
      <alignment/>
      <protection/>
    </xf>
    <xf numFmtId="164" fontId="39" fillId="0" borderId="0" xfId="58" applyFont="1">
      <alignment/>
      <protection/>
    </xf>
    <xf numFmtId="164" fontId="38" fillId="0" borderId="41" xfId="60" applyFont="1" applyFill="1" applyBorder="1">
      <alignment/>
      <protection/>
    </xf>
    <xf numFmtId="171" fontId="38" fillId="0" borderId="17" xfId="60" applyNumberFormat="1" applyFont="1" applyFill="1" applyBorder="1">
      <alignment/>
      <protection/>
    </xf>
    <xf numFmtId="171" fontId="38" fillId="0" borderId="18" xfId="60" applyNumberFormat="1" applyFont="1" applyFill="1" applyBorder="1">
      <alignment/>
      <protection/>
    </xf>
    <xf numFmtId="164" fontId="38" fillId="0" borderId="16" xfId="60" applyFont="1" applyFill="1" applyBorder="1">
      <alignment/>
      <protection/>
    </xf>
    <xf numFmtId="164" fontId="38" fillId="0" borderId="0" xfId="60" applyFont="1" applyFill="1" applyBorder="1">
      <alignment/>
      <protection/>
    </xf>
    <xf numFmtId="171" fontId="38" fillId="0" borderId="42" xfId="60" applyNumberFormat="1" applyFont="1" applyFill="1" applyBorder="1">
      <alignment/>
      <protection/>
    </xf>
    <xf numFmtId="171" fontId="38" fillId="0" borderId="43" xfId="60" applyNumberFormat="1" applyFont="1" applyFill="1" applyBorder="1">
      <alignment/>
      <protection/>
    </xf>
    <xf numFmtId="164" fontId="40" fillId="0" borderId="44" xfId="60" applyFont="1" applyFill="1" applyBorder="1">
      <alignment/>
      <protection/>
    </xf>
    <xf numFmtId="171" fontId="40" fillId="0" borderId="45" xfId="60" applyNumberFormat="1" applyFont="1" applyFill="1" applyBorder="1">
      <alignment/>
      <protection/>
    </xf>
    <xf numFmtId="171" fontId="40" fillId="0" borderId="46" xfId="60" applyNumberFormat="1" applyFont="1" applyFill="1" applyBorder="1">
      <alignment/>
      <protection/>
    </xf>
    <xf numFmtId="164" fontId="40" fillId="0" borderId="47" xfId="60" applyFont="1" applyFill="1" applyBorder="1">
      <alignment/>
      <protection/>
    </xf>
    <xf numFmtId="164" fontId="40" fillId="0" borderId="48" xfId="60" applyFont="1" applyFill="1" applyBorder="1">
      <alignment/>
      <protection/>
    </xf>
    <xf numFmtId="171" fontId="40" fillId="0" borderId="49" xfId="60" applyNumberFormat="1" applyFont="1" applyFill="1" applyBorder="1">
      <alignment/>
      <protection/>
    </xf>
    <xf numFmtId="164" fontId="40" fillId="0" borderId="50" xfId="60" applyFont="1" applyFill="1" applyBorder="1">
      <alignment/>
      <protection/>
    </xf>
    <xf numFmtId="164" fontId="41" fillId="0" borderId="0" xfId="58" applyFont="1">
      <alignment/>
      <protection/>
    </xf>
    <xf numFmtId="164" fontId="42" fillId="0" borderId="44" xfId="60" applyFont="1" applyBorder="1">
      <alignment/>
      <protection/>
    </xf>
    <xf numFmtId="164" fontId="42" fillId="0" borderId="51" xfId="60" applyFont="1" applyBorder="1">
      <alignment/>
      <protection/>
    </xf>
    <xf numFmtId="171" fontId="40" fillId="0" borderId="21" xfId="60" applyNumberFormat="1" applyFont="1" applyFill="1" applyBorder="1">
      <alignment/>
      <protection/>
    </xf>
    <xf numFmtId="171" fontId="40" fillId="0" borderId="22" xfId="60" applyNumberFormat="1" applyFont="1" applyFill="1" applyBorder="1">
      <alignment/>
      <protection/>
    </xf>
    <xf numFmtId="164" fontId="40" fillId="0" borderId="19" xfId="60" applyFont="1" applyFill="1" applyBorder="1">
      <alignment/>
      <protection/>
    </xf>
    <xf numFmtId="164" fontId="40" fillId="0" borderId="20" xfId="60" applyFont="1" applyFill="1" applyBorder="1">
      <alignment/>
      <protection/>
    </xf>
    <xf numFmtId="171" fontId="40" fillId="0" borderId="52" xfId="60" applyNumberFormat="1" applyFont="1" applyFill="1" applyBorder="1">
      <alignment/>
      <protection/>
    </xf>
    <xf numFmtId="164" fontId="40" fillId="0" borderId="53" xfId="60" applyFont="1" applyFill="1" applyBorder="1">
      <alignment/>
      <protection/>
    </xf>
    <xf numFmtId="164" fontId="43" fillId="0" borderId="26" xfId="58" applyFont="1" applyFill="1" applyBorder="1">
      <alignment/>
      <protection/>
    </xf>
    <xf numFmtId="171" fontId="43" fillId="0" borderId="54" xfId="58" applyNumberFormat="1" applyFont="1" applyFill="1" applyBorder="1">
      <alignment/>
      <protection/>
    </xf>
    <xf numFmtId="171" fontId="43" fillId="0" borderId="12" xfId="58" applyNumberFormat="1" applyFont="1" applyFill="1" applyBorder="1">
      <alignment/>
      <protection/>
    </xf>
    <xf numFmtId="164" fontId="43" fillId="0" borderId="55" xfId="58" applyFont="1" applyFill="1" applyBorder="1">
      <alignment/>
      <protection/>
    </xf>
    <xf numFmtId="164" fontId="43" fillId="0" borderId="34" xfId="58" applyFont="1" applyFill="1" applyBorder="1">
      <alignment/>
      <protection/>
    </xf>
    <xf numFmtId="171" fontId="43" fillId="0" borderId="56" xfId="58" applyNumberFormat="1" applyFont="1" applyFill="1" applyBorder="1">
      <alignment/>
      <protection/>
    </xf>
    <xf numFmtId="171" fontId="43" fillId="0" borderId="25" xfId="58" applyNumberFormat="1" applyFont="1" applyFill="1" applyBorder="1">
      <alignment/>
      <protection/>
    </xf>
    <xf numFmtId="164" fontId="40" fillId="0" borderId="26" xfId="58" applyFont="1" applyFill="1" applyBorder="1">
      <alignment/>
      <protection/>
    </xf>
    <xf numFmtId="164" fontId="40" fillId="0" borderId="54" xfId="58" applyFont="1" applyFill="1" applyBorder="1">
      <alignment/>
      <protection/>
    </xf>
    <xf numFmtId="164" fontId="40" fillId="0" borderId="12" xfId="58" applyFont="1" applyFill="1" applyBorder="1">
      <alignment/>
      <protection/>
    </xf>
    <xf numFmtId="164" fontId="40" fillId="0" borderId="55" xfId="58" applyFont="1" applyFill="1" applyBorder="1">
      <alignment/>
      <protection/>
    </xf>
    <xf numFmtId="164" fontId="40" fillId="0" borderId="56" xfId="58" applyFont="1" applyFill="1" applyBorder="1">
      <alignment/>
      <protection/>
    </xf>
    <xf numFmtId="164" fontId="40" fillId="0" borderId="25" xfId="58" applyFont="1" applyFill="1" applyBorder="1">
      <alignment/>
      <protection/>
    </xf>
    <xf numFmtId="164" fontId="43" fillId="0" borderId="30" xfId="58" applyFont="1" applyFill="1" applyBorder="1">
      <alignment/>
      <protection/>
    </xf>
    <xf numFmtId="164" fontId="43" fillId="0" borderId="57" xfId="58" applyFont="1" applyFill="1" applyBorder="1">
      <alignment/>
      <protection/>
    </xf>
    <xf numFmtId="171" fontId="43" fillId="0" borderId="58" xfId="58" applyNumberFormat="1" applyFont="1" applyFill="1" applyBorder="1">
      <alignment/>
      <protection/>
    </xf>
    <xf numFmtId="171" fontId="43" fillId="0" borderId="59" xfId="58" applyNumberFormat="1" applyFont="1" applyFill="1" applyBorder="1">
      <alignment/>
      <protection/>
    </xf>
    <xf numFmtId="164" fontId="43" fillId="0" borderId="29" xfId="58" applyFont="1" applyFill="1" applyBorder="1">
      <alignment/>
      <protection/>
    </xf>
    <xf numFmtId="164" fontId="0" fillId="0" borderId="0" xfId="58" applyFont="1" applyFill="1">
      <alignment/>
      <protection/>
    </xf>
    <xf numFmtId="164" fontId="36" fillId="0" borderId="23" xfId="58" applyFont="1" applyFill="1" applyBorder="1" applyAlignment="1">
      <alignment horizontal="left"/>
      <protection/>
    </xf>
    <xf numFmtId="164" fontId="36" fillId="0" borderId="31" xfId="58" applyFont="1" applyFill="1" applyBorder="1" applyAlignment="1">
      <alignment horizontal="left"/>
      <protection/>
    </xf>
    <xf numFmtId="164" fontId="36" fillId="0" borderId="23" xfId="58" applyFont="1" applyFill="1" applyBorder="1" applyAlignment="1">
      <alignment horizontal="right"/>
      <protection/>
    </xf>
    <xf numFmtId="164" fontId="25" fillId="25" borderId="12" xfId="0" applyFont="1" applyFill="1" applyBorder="1" applyAlignment="1" applyProtection="1">
      <alignment horizontal="left" vertical="center"/>
      <protection/>
    </xf>
    <xf numFmtId="165" fontId="25" fillId="25" borderId="12" xfId="0" applyNumberFormat="1" applyFont="1" applyFill="1" applyBorder="1" applyAlignment="1" applyProtection="1">
      <alignment horizontal="right" vertical="center"/>
      <protection/>
    </xf>
    <xf numFmtId="164" fontId="25" fillId="25" borderId="22" xfId="0" applyFont="1" applyFill="1" applyBorder="1" applyAlignment="1" applyProtection="1">
      <alignment horizontal="left" vertical="center"/>
      <protection/>
    </xf>
    <xf numFmtId="164" fontId="34" fillId="0" borderId="0" xfId="59" applyFont="1">
      <alignment/>
      <protection/>
    </xf>
    <xf numFmtId="164" fontId="34" fillId="0" borderId="0" xfId="59" applyFont="1" applyFill="1">
      <alignment/>
      <protection/>
    </xf>
    <xf numFmtId="164" fontId="34" fillId="0" borderId="0" xfId="59" applyFont="1" applyFill="1" applyBorder="1">
      <alignment/>
      <protection/>
    </xf>
    <xf numFmtId="168" fontId="34" fillId="0" borderId="0" xfId="59" applyNumberFormat="1" applyFont="1" applyFill="1" applyBorder="1">
      <alignment/>
      <protection/>
    </xf>
    <xf numFmtId="164" fontId="44" fillId="0" borderId="0" xfId="59" applyFont="1" applyFill="1" applyBorder="1" applyAlignment="1">
      <alignment horizontal="center" vertical="center" wrapText="1"/>
      <protection/>
    </xf>
    <xf numFmtId="164" fontId="44" fillId="0" borderId="0" xfId="59" applyFont="1" applyFill="1" applyBorder="1" applyAlignment="1">
      <alignment horizontal="center" wrapText="1"/>
      <protection/>
    </xf>
    <xf numFmtId="164" fontId="22" fillId="0" borderId="23" xfId="59" applyFont="1" applyFill="1" applyBorder="1" applyAlignment="1">
      <alignment horizontal="center"/>
      <protection/>
    </xf>
    <xf numFmtId="168" fontId="22" fillId="0" borderId="0" xfId="59" applyNumberFormat="1" applyFont="1" applyFill="1" applyBorder="1">
      <alignment/>
      <protection/>
    </xf>
    <xf numFmtId="164" fontId="45" fillId="0" borderId="0" xfId="59" applyFont="1" applyFill="1" applyBorder="1" applyAlignment="1">
      <alignment horizontal="center"/>
      <protection/>
    </xf>
    <xf numFmtId="164" fontId="34" fillId="0" borderId="60" xfId="59" applyFont="1" applyFill="1" applyBorder="1" applyAlignment="1">
      <alignment horizontal="left" vertical="center" wrapText="1"/>
      <protection/>
    </xf>
    <xf numFmtId="168" fontId="34" fillId="0" borderId="61" xfId="59" applyNumberFormat="1" applyFont="1" applyFill="1" applyBorder="1" applyAlignment="1">
      <alignment horizontal="right" vertical="center"/>
      <protection/>
    </xf>
    <xf numFmtId="168" fontId="35" fillId="0" borderId="0" xfId="59" applyNumberFormat="1" applyFont="1" applyFill="1" applyBorder="1" applyAlignment="1">
      <alignment vertical="center"/>
      <protection/>
    </xf>
    <xf numFmtId="164" fontId="34" fillId="0" borderId="40" xfId="59" applyFont="1" applyFill="1" applyBorder="1" applyAlignment="1">
      <alignment horizontal="center" vertical="center" wrapText="1"/>
      <protection/>
    </xf>
    <xf numFmtId="168" fontId="34" fillId="0" borderId="24" xfId="59" applyNumberFormat="1" applyFont="1" applyFill="1" applyBorder="1" applyAlignment="1">
      <alignment horizontal="right" vertical="center"/>
      <protection/>
    </xf>
    <xf numFmtId="168" fontId="34" fillId="0" borderId="62" xfId="59" applyNumberFormat="1" applyFont="1" applyFill="1" applyBorder="1" applyAlignment="1">
      <alignment horizontal="right" vertical="center"/>
      <protection/>
    </xf>
    <xf numFmtId="164" fontId="34" fillId="0" borderId="63" xfId="59" applyFont="1" applyFill="1" applyBorder="1" applyAlignment="1">
      <alignment horizontal="center" vertical="center" wrapText="1"/>
      <protection/>
    </xf>
    <xf numFmtId="168" fontId="34" fillId="0" borderId="64" xfId="59" applyNumberFormat="1" applyFont="1" applyFill="1" applyBorder="1" applyAlignment="1">
      <alignment horizontal="right" vertical="center"/>
      <protection/>
    </xf>
    <xf numFmtId="164" fontId="35" fillId="0" borderId="40" xfId="59" applyFont="1" applyFill="1" applyBorder="1">
      <alignment/>
      <protection/>
    </xf>
    <xf numFmtId="168" fontId="35" fillId="0" borderId="23" xfId="59" applyNumberFormat="1" applyFont="1" applyFill="1" applyBorder="1" applyAlignment="1">
      <alignment vertical="center"/>
      <protection/>
    </xf>
    <xf numFmtId="164" fontId="44" fillId="0" borderId="0" xfId="59" applyFont="1" applyFill="1" applyAlignment="1">
      <alignment wrapText="1"/>
      <protection/>
    </xf>
    <xf numFmtId="164" fontId="34" fillId="0" borderId="60" xfId="59" applyFont="1" applyFill="1" applyBorder="1" applyAlignment="1">
      <alignment horizontal="center" vertical="center" wrapText="1"/>
      <protection/>
    </xf>
    <xf numFmtId="164" fontId="34" fillId="0" borderId="40" xfId="59" applyFont="1" applyFill="1" applyBorder="1" applyAlignment="1">
      <alignment horizontal="left" vertical="center"/>
      <protection/>
    </xf>
    <xf numFmtId="164" fontId="34" fillId="0" borderId="36" xfId="59" applyFont="1" applyFill="1" applyBorder="1">
      <alignment/>
      <protection/>
    </xf>
    <xf numFmtId="168" fontId="34" fillId="0" borderId="27" xfId="59" applyNumberFormat="1" applyFont="1" applyFill="1" applyBorder="1">
      <alignment/>
      <protection/>
    </xf>
    <xf numFmtId="164" fontId="35" fillId="0" borderId="40" xfId="59" applyFont="1" applyFill="1" applyBorder="1" applyAlignment="1">
      <alignment vertical="center" wrapText="1"/>
      <protection/>
    </xf>
    <xf numFmtId="168" fontId="35" fillId="0" borderId="24" xfId="59" applyNumberFormat="1" applyFont="1" applyFill="1" applyBorder="1" applyAlignment="1">
      <alignment vertical="center"/>
      <protection/>
    </xf>
    <xf numFmtId="168" fontId="35" fillId="0" borderId="40" xfId="59" applyNumberFormat="1" applyFont="1" applyFill="1" applyBorder="1">
      <alignment/>
      <protection/>
    </xf>
    <xf numFmtId="168" fontId="35" fillId="0" borderId="24" xfId="59" applyNumberFormat="1" applyFont="1" applyFill="1" applyBorder="1">
      <alignment/>
      <protection/>
    </xf>
    <xf numFmtId="168" fontId="35" fillId="0" borderId="0" xfId="59" applyNumberFormat="1" applyFont="1" applyFill="1" applyBorder="1">
      <alignment/>
      <protection/>
    </xf>
    <xf numFmtId="164" fontId="22" fillId="0" borderId="0" xfId="59" applyFont="1" applyFill="1" applyBorder="1">
      <alignment/>
      <protection/>
    </xf>
    <xf numFmtId="164" fontId="34" fillId="0" borderId="65" xfId="59" applyFont="1" applyFill="1" applyBorder="1" applyAlignment="1">
      <alignment vertical="center" wrapText="1"/>
      <protection/>
    </xf>
    <xf numFmtId="168" fontId="34" fillId="0" borderId="25" xfId="59" applyNumberFormat="1" applyFont="1" applyFill="1" applyBorder="1" applyAlignment="1">
      <alignment vertical="center"/>
      <protection/>
    </xf>
    <xf numFmtId="164" fontId="34" fillId="0" borderId="58" xfId="59" applyFont="1" applyFill="1" applyBorder="1" applyAlignment="1">
      <alignment horizontal="left" vertical="center" wrapText="1"/>
      <protection/>
    </xf>
    <xf numFmtId="168" fontId="34" fillId="0" borderId="29" xfId="59" applyNumberFormat="1" applyFont="1" applyFill="1" applyBorder="1" applyAlignment="1">
      <alignment horizontal="right" vertical="center"/>
      <protection/>
    </xf>
    <xf numFmtId="164" fontId="35" fillId="0" borderId="0" xfId="59" applyFont="1" applyFill="1" applyBorder="1">
      <alignment/>
      <protection/>
    </xf>
    <xf numFmtId="164" fontId="35" fillId="0" borderId="0" xfId="59" applyFont="1" applyFill="1">
      <alignment/>
      <protection/>
    </xf>
    <xf numFmtId="164" fontId="34" fillId="0" borderId="63" xfId="59" applyFont="1" applyFill="1" applyBorder="1" applyAlignment="1">
      <alignment vertical="center" wrapText="1"/>
      <protection/>
    </xf>
    <xf numFmtId="168" fontId="34" fillId="0" borderId="64" xfId="59" applyNumberFormat="1" applyFont="1" applyFill="1" applyBorder="1" applyAlignment="1">
      <alignment vertical="center"/>
      <protection/>
    </xf>
    <xf numFmtId="168" fontId="34" fillId="0" borderId="0" xfId="59" applyNumberFormat="1" applyFont="1" applyFill="1" applyBorder="1" applyAlignment="1">
      <alignment vertical="center"/>
      <protection/>
    </xf>
    <xf numFmtId="164" fontId="34" fillId="0" borderId="63" xfId="59" applyFont="1" applyFill="1" applyBorder="1" applyAlignment="1">
      <alignment vertical="center"/>
      <protection/>
    </xf>
    <xf numFmtId="168" fontId="34" fillId="0" borderId="64" xfId="59" applyNumberFormat="1" applyFont="1" applyFill="1" applyBorder="1">
      <alignment/>
      <protection/>
    </xf>
    <xf numFmtId="164" fontId="35" fillId="0" borderId="0" xfId="59" applyFont="1" applyFill="1" applyBorder="1" applyAlignment="1">
      <alignment vertical="center" wrapText="1"/>
      <protection/>
    </xf>
    <xf numFmtId="164" fontId="44" fillId="6" borderId="0" xfId="59" applyFont="1" applyFill="1" applyBorder="1" applyAlignment="1">
      <alignment horizontal="center" vertical="center" wrapText="1"/>
      <protection/>
    </xf>
    <xf numFmtId="164" fontId="22" fillId="6" borderId="23" xfId="59" applyFont="1" applyFill="1" applyBorder="1" applyAlignment="1">
      <alignment horizontal="center"/>
      <protection/>
    </xf>
    <xf numFmtId="168" fontId="22" fillId="6" borderId="0" xfId="59" applyNumberFormat="1" applyFont="1" applyFill="1" applyBorder="1">
      <alignment/>
      <protection/>
    </xf>
    <xf numFmtId="164" fontId="34" fillId="6" borderId="63" xfId="59" applyFont="1" applyFill="1" applyBorder="1" applyAlignment="1">
      <alignment vertical="center" wrapText="1"/>
      <protection/>
    </xf>
    <xf numFmtId="168" fontId="34" fillId="6" borderId="64" xfId="59" applyNumberFormat="1" applyFont="1" applyFill="1" applyBorder="1" applyAlignment="1">
      <alignment vertical="center"/>
      <protection/>
    </xf>
    <xf numFmtId="168" fontId="34" fillId="6" borderId="0" xfId="59" applyNumberFormat="1" applyFont="1" applyFill="1" applyBorder="1" applyAlignment="1">
      <alignment vertical="center"/>
      <protection/>
    </xf>
    <xf numFmtId="164" fontId="34" fillId="6" borderId="66" xfId="59" applyFont="1" applyFill="1" applyBorder="1" applyAlignment="1">
      <alignment vertical="center" wrapText="1"/>
      <protection/>
    </xf>
    <xf numFmtId="168" fontId="34" fillId="6" borderId="67" xfId="59" applyNumberFormat="1" applyFont="1" applyFill="1" applyBorder="1" applyAlignment="1">
      <alignment vertical="center"/>
      <protection/>
    </xf>
    <xf numFmtId="164" fontId="35" fillId="6" borderId="40" xfId="59" applyFont="1" applyFill="1" applyBorder="1">
      <alignment/>
      <protection/>
    </xf>
    <xf numFmtId="168" fontId="35" fillId="6" borderId="24" xfId="59" applyNumberFormat="1" applyFont="1" applyFill="1" applyBorder="1">
      <alignment/>
      <protection/>
    </xf>
    <xf numFmtId="164" fontId="35" fillId="6" borderId="0" xfId="59" applyFont="1" applyFill="1" applyBorder="1">
      <alignment/>
      <protection/>
    </xf>
    <xf numFmtId="164" fontId="35" fillId="6" borderId="63" xfId="59" applyFont="1" applyFill="1" applyBorder="1">
      <alignment/>
      <protection/>
    </xf>
    <xf numFmtId="168" fontId="35" fillId="6" borderId="64" xfId="59" applyNumberFormat="1" applyFont="1" applyFill="1" applyBorder="1">
      <alignment/>
      <protection/>
    </xf>
    <xf numFmtId="164" fontId="35" fillId="6" borderId="0" xfId="59" applyFont="1" applyFill="1" applyBorder="1" applyAlignment="1">
      <alignment vertical="center" wrapText="1"/>
      <protection/>
    </xf>
    <xf numFmtId="168" fontId="35" fillId="6" borderId="0" xfId="59" applyNumberFormat="1" applyFont="1" applyFill="1" applyBorder="1" applyAlignment="1">
      <alignment vertical="center"/>
      <protection/>
    </xf>
    <xf numFmtId="164" fontId="34" fillId="0" borderId="60" xfId="59" applyFont="1" applyFill="1" applyBorder="1" applyAlignment="1">
      <alignment vertical="center"/>
      <protection/>
    </xf>
    <xf numFmtId="168" fontId="34" fillId="0" borderId="61" xfId="59" applyNumberFormat="1" applyFont="1" applyFill="1" applyBorder="1" applyAlignment="1">
      <alignment vertical="center"/>
      <protection/>
    </xf>
    <xf numFmtId="164" fontId="35" fillId="0" borderId="63" xfId="59" applyFont="1" applyFill="1" applyBorder="1">
      <alignment/>
      <protection/>
    </xf>
    <xf numFmtId="168" fontId="35" fillId="0" borderId="64" xfId="59" applyNumberFormat="1" applyFont="1" applyFill="1" applyBorder="1">
      <alignment/>
      <protection/>
    </xf>
    <xf numFmtId="168" fontId="34" fillId="0" borderId="0" xfId="59" applyNumberFormat="1" applyFont="1" applyFill="1">
      <alignment/>
      <protection/>
    </xf>
    <xf numFmtId="164" fontId="34" fillId="0" borderId="36" xfId="59" applyFont="1" applyFill="1" applyBorder="1" applyAlignment="1">
      <alignment horizontal="left" vertical="center"/>
      <protection/>
    </xf>
    <xf numFmtId="168" fontId="34" fillId="0" borderId="68" xfId="59" applyNumberFormat="1" applyFont="1" applyFill="1" applyBorder="1" applyAlignment="1">
      <alignment horizontal="right" vertical="center"/>
      <protection/>
    </xf>
    <xf numFmtId="164" fontId="34" fillId="0" borderId="36" xfId="59" applyFont="1" applyFill="1" applyBorder="1" applyAlignment="1">
      <alignment vertical="center"/>
      <protection/>
    </xf>
    <xf numFmtId="168" fontId="34" fillId="0" borderId="27" xfId="59" applyNumberFormat="1" applyFont="1" applyFill="1" applyBorder="1" applyAlignment="1">
      <alignment vertical="center"/>
      <protection/>
    </xf>
    <xf numFmtId="164" fontId="34" fillId="0" borderId="58" xfId="59" applyFont="1" applyFill="1" applyBorder="1" applyAlignment="1">
      <alignment vertical="center" wrapText="1"/>
      <protection/>
    </xf>
    <xf numFmtId="164" fontId="44" fillId="0" borderId="0" xfId="61" applyFont="1" applyFill="1" applyBorder="1" applyAlignment="1">
      <alignment horizontal="center" vertical="center" wrapText="1"/>
      <protection/>
    </xf>
    <xf numFmtId="168" fontId="22" fillId="0" borderId="0" xfId="61" applyNumberFormat="1" applyFont="1" applyFill="1" applyBorder="1">
      <alignment/>
      <protection/>
    </xf>
    <xf numFmtId="164" fontId="34" fillId="0" borderId="56" xfId="61" applyFont="1" applyFill="1" applyBorder="1" applyAlignment="1">
      <alignment vertical="center" wrapText="1"/>
      <protection/>
    </xf>
    <xf numFmtId="168" fontId="34" fillId="0" borderId="61" xfId="61" applyNumberFormat="1" applyFont="1" applyFill="1" applyBorder="1" applyAlignment="1">
      <alignment vertical="center"/>
      <protection/>
    </xf>
    <xf numFmtId="168" fontId="35" fillId="0" borderId="0" xfId="61" applyNumberFormat="1" applyFont="1" applyFill="1" applyBorder="1" applyAlignment="1">
      <alignment vertical="center"/>
      <protection/>
    </xf>
    <xf numFmtId="164" fontId="34" fillId="0" borderId="58" xfId="61" applyFont="1" applyFill="1" applyBorder="1" applyAlignment="1">
      <alignment horizontal="left" vertical="center" wrapText="1"/>
      <protection/>
    </xf>
    <xf numFmtId="168" fontId="34" fillId="0" borderId="24" xfId="61" applyNumberFormat="1" applyFont="1" applyFill="1" applyBorder="1" applyAlignment="1">
      <alignment horizontal="right" vertical="center"/>
      <protection/>
    </xf>
    <xf numFmtId="164" fontId="34" fillId="0" borderId="36" xfId="61" applyFont="1" applyFill="1" applyBorder="1">
      <alignment/>
      <protection/>
    </xf>
    <xf numFmtId="168" fontId="34" fillId="0" borderId="27" xfId="61" applyNumberFormat="1" applyFont="1" applyFill="1" applyBorder="1" applyAlignment="1">
      <alignment vertical="center"/>
      <protection/>
    </xf>
    <xf numFmtId="168" fontId="35" fillId="0" borderId="0" xfId="61" applyNumberFormat="1" applyFont="1" applyFill="1" applyBorder="1">
      <alignment/>
      <protection/>
    </xf>
    <xf numFmtId="164" fontId="35" fillId="0" borderId="40" xfId="61" applyFont="1" applyFill="1" applyBorder="1">
      <alignment/>
      <protection/>
    </xf>
    <xf numFmtId="168" fontId="35" fillId="0" borderId="24" xfId="61" applyNumberFormat="1" applyFont="1" applyFill="1" applyBorder="1">
      <alignment/>
      <protection/>
    </xf>
    <xf numFmtId="164" fontId="35" fillId="0" borderId="0" xfId="61" applyFont="1" applyFill="1" applyBorder="1">
      <alignment/>
      <protection/>
    </xf>
    <xf numFmtId="164" fontId="34" fillId="0" borderId="0" xfId="59" applyFont="1" applyBorder="1">
      <alignment/>
      <protection/>
    </xf>
    <xf numFmtId="168" fontId="22" fillId="0" borderId="0" xfId="61" applyNumberFormat="1" applyFont="1" applyFill="1" applyBorder="1" applyAlignment="1">
      <alignment horizontal="left"/>
      <protection/>
    </xf>
    <xf numFmtId="164" fontId="22" fillId="0" borderId="0" xfId="61" applyFont="1" applyFill="1" applyBorder="1" applyAlignment="1">
      <alignment horizontal="left"/>
      <protection/>
    </xf>
    <xf numFmtId="164" fontId="45" fillId="0" borderId="0" xfId="61" applyFont="1" applyFill="1" applyBorder="1">
      <alignment/>
      <protection/>
    </xf>
    <xf numFmtId="164" fontId="34" fillId="0" borderId="42" xfId="61" applyFont="1" applyFill="1" applyBorder="1">
      <alignment/>
      <protection/>
    </xf>
    <xf numFmtId="168" fontId="34" fillId="0" borderId="43" xfId="61" applyNumberFormat="1" applyFont="1" applyFill="1" applyBorder="1" applyAlignment="1">
      <alignment vertical="center"/>
      <protection/>
    </xf>
    <xf numFmtId="164" fontId="22" fillId="0" borderId="23" xfId="61" applyFont="1" applyFill="1" applyBorder="1" applyAlignment="1">
      <alignment horizontal="center"/>
      <protection/>
    </xf>
    <xf numFmtId="164" fontId="34" fillId="0" borderId="52" xfId="61" applyFont="1" applyFill="1" applyBorder="1" applyAlignment="1">
      <alignment vertical="center" wrapText="1"/>
      <protection/>
    </xf>
    <xf numFmtId="168" fontId="34" fillId="0" borderId="0" xfId="59" applyNumberFormat="1" applyFont="1">
      <alignment/>
      <protection/>
    </xf>
    <xf numFmtId="164" fontId="34" fillId="0" borderId="40" xfId="61" applyFont="1" applyFill="1" applyBorder="1" applyAlignment="1">
      <alignment horizontal="left" vertical="center" wrapText="1"/>
      <protection/>
    </xf>
    <xf numFmtId="168" fontId="34" fillId="0" borderId="64" xfId="61" applyNumberFormat="1" applyFont="1" applyFill="1" applyBorder="1" applyAlignment="1">
      <alignment horizontal="right" vertical="center"/>
      <protection/>
    </xf>
    <xf numFmtId="164" fontId="34" fillId="0" borderId="69" xfId="61" applyFont="1" applyFill="1" applyBorder="1" applyAlignment="1">
      <alignment horizontal="left" vertical="center" wrapText="1"/>
      <protection/>
    </xf>
    <xf numFmtId="164" fontId="34" fillId="0" borderId="0" xfId="61" applyFont="1" applyFill="1" applyBorder="1" applyAlignment="1">
      <alignment horizontal="left" vertical="center" wrapText="1"/>
      <protection/>
    </xf>
    <xf numFmtId="168" fontId="34" fillId="0" borderId="0" xfId="61" applyNumberFormat="1" applyFont="1" applyFill="1" applyBorder="1" applyAlignment="1">
      <alignment horizontal="right" vertical="center"/>
      <protection/>
    </xf>
    <xf numFmtId="168" fontId="35" fillId="0" borderId="24" xfId="61" applyNumberFormat="1" applyFont="1" applyFill="1" applyBorder="1" applyAlignment="1">
      <alignment horizontal="right" vertical="center"/>
      <protection/>
    </xf>
    <xf numFmtId="168" fontId="34" fillId="0" borderId="68" xfId="61" applyNumberFormat="1" applyFont="1" applyFill="1" applyBorder="1" applyAlignment="1">
      <alignment vertical="center"/>
      <protection/>
    </xf>
    <xf numFmtId="168" fontId="34" fillId="0" borderId="29" xfId="61" applyNumberFormat="1" applyFont="1" applyFill="1" applyBorder="1" applyAlignment="1">
      <alignment vertical="center"/>
      <protection/>
    </xf>
    <xf numFmtId="164" fontId="0" fillId="0" borderId="16" xfId="0" applyBorder="1" applyAlignment="1">
      <alignment/>
    </xf>
    <xf numFmtId="164" fontId="0" fillId="0" borderId="17" xfId="0" applyBorder="1" applyAlignment="1">
      <alignment/>
    </xf>
    <xf numFmtId="164" fontId="22" fillId="0" borderId="16" xfId="0" applyFont="1" applyBorder="1" applyAlignment="1">
      <alignment/>
    </xf>
    <xf numFmtId="164" fontId="24" fillId="24" borderId="70" xfId="0" applyFont="1" applyFill="1" applyBorder="1" applyAlignment="1">
      <alignment/>
    </xf>
    <xf numFmtId="164" fontId="26" fillId="25" borderId="12" xfId="0" applyFont="1" applyFill="1" applyBorder="1" applyAlignment="1" applyProtection="1">
      <alignment horizontal="center" vertical="center"/>
      <protection/>
    </xf>
    <xf numFmtId="164" fontId="26" fillId="25" borderId="12" xfId="0" applyFont="1" applyFill="1" applyBorder="1" applyAlignment="1" applyProtection="1">
      <alignment horizontal="center" vertical="center" wrapText="1"/>
      <protection/>
    </xf>
    <xf numFmtId="164" fontId="26" fillId="25" borderId="54" xfId="0" applyFont="1" applyFill="1" applyBorder="1" applyAlignment="1" applyProtection="1">
      <alignment horizontal="center" vertical="center"/>
      <protection/>
    </xf>
    <xf numFmtId="164" fontId="0" fillId="0" borderId="0" xfId="0" applyAlignment="1">
      <alignment vertical="center"/>
    </xf>
    <xf numFmtId="170" fontId="31" fillId="25" borderId="14" xfId="0" applyNumberFormat="1" applyFont="1" applyFill="1" applyBorder="1" applyAlignment="1" applyProtection="1">
      <alignment horizontal="right" vertical="center"/>
      <protection/>
    </xf>
    <xf numFmtId="170" fontId="25" fillId="25" borderId="17" xfId="0" applyNumberFormat="1" applyFont="1" applyFill="1" applyBorder="1" applyAlignment="1" applyProtection="1">
      <alignment horizontal="right" vertical="center"/>
      <protection/>
    </xf>
    <xf numFmtId="170" fontId="25" fillId="25" borderId="21" xfId="0" applyNumberFormat="1" applyFont="1" applyFill="1" applyBorder="1" applyAlignment="1" applyProtection="1">
      <alignment horizontal="right" vertical="center"/>
      <protection/>
    </xf>
    <xf numFmtId="164" fontId="31" fillId="25" borderId="12" xfId="0" applyFont="1" applyFill="1" applyBorder="1" applyAlignment="1" applyProtection="1">
      <alignment horizontal="left" vertical="center"/>
      <protection/>
    </xf>
    <xf numFmtId="170" fontId="31" fillId="25" borderId="12" xfId="0" applyNumberFormat="1" applyFont="1" applyFill="1" applyBorder="1" applyAlignment="1" applyProtection="1">
      <alignment horizontal="right" vertical="center"/>
      <protection/>
    </xf>
    <xf numFmtId="165" fontId="31" fillId="25" borderId="12" xfId="0" applyNumberFormat="1" applyFont="1" applyFill="1" applyBorder="1" applyAlignment="1" applyProtection="1">
      <alignment horizontal="right" vertical="center"/>
      <protection/>
    </xf>
    <xf numFmtId="170" fontId="31" fillId="25" borderId="54" xfId="0" applyNumberFormat="1" applyFont="1" applyFill="1" applyBorder="1" applyAlignment="1" applyProtection="1">
      <alignment horizontal="right" vertical="center"/>
      <protection/>
    </xf>
    <xf numFmtId="164" fontId="0" fillId="0" borderId="34" xfId="0" applyBorder="1" applyAlignment="1">
      <alignment/>
    </xf>
    <xf numFmtId="164" fontId="25" fillId="25" borderId="55" xfId="0" applyFont="1" applyFill="1" applyBorder="1" applyAlignment="1" applyProtection="1">
      <alignment horizontal="left" vertical="center"/>
      <protection/>
    </xf>
    <xf numFmtId="164" fontId="25" fillId="25" borderId="54" xfId="0" applyFont="1" applyFill="1" applyBorder="1" applyAlignment="1" applyProtection="1">
      <alignment horizontal="left" vertical="center"/>
      <protection/>
    </xf>
    <xf numFmtId="170" fontId="25" fillId="25" borderId="12" xfId="0" applyNumberFormat="1" applyFont="1" applyFill="1" applyBorder="1" applyAlignment="1" applyProtection="1">
      <alignment horizontal="right" vertical="center"/>
      <protection/>
    </xf>
    <xf numFmtId="170" fontId="25" fillId="25" borderId="54" xfId="0" applyNumberFormat="1" applyFont="1" applyFill="1" applyBorder="1" applyAlignment="1" applyProtection="1">
      <alignment horizontal="right" vertical="center"/>
      <protection/>
    </xf>
    <xf numFmtId="170" fontId="31" fillId="25" borderId="17" xfId="0" applyNumberFormat="1" applyFont="1" applyFill="1" applyBorder="1" applyAlignment="1" applyProtection="1">
      <alignment horizontal="right" vertical="center"/>
      <protection/>
    </xf>
  </cellXfs>
  <cellStyles count="5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1. jelölőszín" xfId="20"/>
    <cellStyle name="20% - 2. jelölőszín" xfId="21"/>
    <cellStyle name="20% - 3. jelölőszín" xfId="22"/>
    <cellStyle name="20% - 4. jelölőszín" xfId="23"/>
    <cellStyle name="20% - 5. jelölőszín" xfId="24"/>
    <cellStyle name="20% - 6. jelölőszín" xfId="25"/>
    <cellStyle name="40% - 1. jelölőszín" xfId="26"/>
    <cellStyle name="40% - 2. jelölőszín" xfId="27"/>
    <cellStyle name="40% - 3. jelölőszín" xfId="28"/>
    <cellStyle name="40% - 4. jelölőszín" xfId="29"/>
    <cellStyle name="40% - 5. jelölőszín" xfId="30"/>
    <cellStyle name="40% - 6. jelölőszín" xfId="31"/>
    <cellStyle name="60% - 1. jelölőszín" xfId="32"/>
    <cellStyle name="60% - 2. jelölőszín" xfId="33"/>
    <cellStyle name="60% - 3. jelölőszín" xfId="34"/>
    <cellStyle name="60% - 4. jelölőszín" xfId="35"/>
    <cellStyle name="60% - 5. jelölőszín" xfId="36"/>
    <cellStyle name="60% - 6. jelölőszín" xfId="37"/>
    <cellStyle name="Bevitel" xfId="38"/>
    <cellStyle name="Cím" xfId="39"/>
    <cellStyle name="Címsor 1" xfId="40"/>
    <cellStyle name="Címsor 2" xfId="41"/>
    <cellStyle name="Címsor 3" xfId="42"/>
    <cellStyle name="Címsor 4" xfId="43"/>
    <cellStyle name="Ellenőrzőcella" xfId="44"/>
    <cellStyle name="Figyelmezteté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Normál_04_tartalék" xfId="57"/>
    <cellStyle name="Normál_07_létszámadatok" xfId="58"/>
    <cellStyle name="Normál_09_EU" xfId="59"/>
    <cellStyle name="Normál_Munka1" xfId="60"/>
    <cellStyle name="Normál_Munka1_09_EU" xfId="61"/>
    <cellStyle name="Rossz" xfId="62"/>
    <cellStyle name="Semleges" xfId="63"/>
    <cellStyle name="Számítás" xfId="64"/>
    <cellStyle name="Összesen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view="pageBreakPreview" zoomScaleSheetLayoutView="100" workbookViewId="0" topLeftCell="A1">
      <selection activeCell="A9" sqref="A9"/>
    </sheetView>
  </sheetViews>
  <sheetFormatPr defaultColWidth="9.00390625" defaultRowHeight="12.75"/>
  <cols>
    <col min="1" max="1" width="4.00390625" style="1" customWidth="1"/>
    <col min="2" max="2" width="70.00390625" style="0" customWidth="1"/>
    <col min="3" max="3" width="19.00390625" style="0" customWidth="1"/>
    <col min="4" max="4" width="12.125" style="2" customWidth="1"/>
    <col min="5" max="5" width="12.50390625" style="2" customWidth="1"/>
    <col min="6" max="6" width="14.375" style="2" customWidth="1"/>
    <col min="7" max="7" width="16.125" style="0" customWidth="1"/>
  </cols>
  <sheetData>
    <row r="1" ht="15.75" hidden="1">
      <c r="B1" s="3" t="s">
        <v>0</v>
      </c>
    </row>
    <row r="3" spans="1:3" ht="12.75" hidden="1">
      <c r="A3" s="4"/>
      <c r="B3" s="5" t="s">
        <v>1</v>
      </c>
      <c r="C3" s="6" t="s">
        <v>2</v>
      </c>
    </row>
    <row r="4" spans="1:3" ht="12.75" hidden="1">
      <c r="A4" s="4"/>
      <c r="B4" s="5" t="s">
        <v>3</v>
      </c>
      <c r="C4" s="6" t="s">
        <v>4</v>
      </c>
    </row>
    <row r="5" spans="1:3" ht="12.75" hidden="1">
      <c r="A5" s="4"/>
      <c r="B5" s="5" t="s">
        <v>5</v>
      </c>
      <c r="C5" s="6" t="s">
        <v>6</v>
      </c>
    </row>
    <row r="6" spans="1:3" ht="12.75" hidden="1">
      <c r="A6" s="4"/>
      <c r="B6" s="5" t="s">
        <v>7</v>
      </c>
      <c r="C6" s="6" t="s">
        <v>8</v>
      </c>
    </row>
    <row r="7" spans="1:3" ht="12.75" hidden="1">
      <c r="A7" s="4"/>
      <c r="B7" s="5" t="s">
        <v>9</v>
      </c>
      <c r="C7" s="6" t="s">
        <v>10</v>
      </c>
    </row>
    <row r="9" spans="1:6" ht="12.75">
      <c r="A9" s="7"/>
      <c r="B9" s="8"/>
      <c r="C9" s="8"/>
      <c r="D9" s="9" t="s">
        <v>11</v>
      </c>
      <c r="E9" s="9" t="s">
        <v>12</v>
      </c>
      <c r="F9" s="9" t="s">
        <v>13</v>
      </c>
    </row>
    <row r="10" spans="1:6" ht="12.75">
      <c r="A10" s="10">
        <v>1</v>
      </c>
      <c r="B10" s="11" t="s">
        <v>14</v>
      </c>
      <c r="C10" s="12"/>
      <c r="D10" s="13">
        <v>30000000</v>
      </c>
      <c r="E10" s="13">
        <v>30000000</v>
      </c>
      <c r="F10" s="13">
        <v>30000000</v>
      </c>
    </row>
    <row r="11" spans="1:6" ht="12.75">
      <c r="A11" s="14"/>
      <c r="B11" s="15"/>
      <c r="C11" s="16" t="s">
        <v>15</v>
      </c>
      <c r="D11" s="17">
        <v>30000000</v>
      </c>
      <c r="E11" s="17">
        <v>30000000</v>
      </c>
      <c r="F11" s="17">
        <v>30000000</v>
      </c>
    </row>
    <row r="12" spans="1:6" ht="12.75">
      <c r="A12" s="14">
        <v>2</v>
      </c>
      <c r="B12" s="15" t="s">
        <v>16</v>
      </c>
      <c r="C12" s="16"/>
      <c r="D12" s="17">
        <v>685902000</v>
      </c>
      <c r="E12" s="17">
        <v>813440000</v>
      </c>
      <c r="F12" s="17">
        <v>813440000</v>
      </c>
    </row>
    <row r="13" spans="1:6" ht="12.75">
      <c r="A13" s="14"/>
      <c r="B13" s="15"/>
      <c r="C13" s="16" t="s">
        <v>15</v>
      </c>
      <c r="D13" s="17">
        <v>191360000</v>
      </c>
      <c r="E13" s="17">
        <v>191360000</v>
      </c>
      <c r="F13" s="17">
        <v>191360000</v>
      </c>
    </row>
    <row r="14" spans="1:6" ht="12.75">
      <c r="A14" s="14"/>
      <c r="B14" s="15"/>
      <c r="C14" s="16" t="s">
        <v>17</v>
      </c>
      <c r="D14" s="17">
        <v>494542000</v>
      </c>
      <c r="E14" s="17">
        <v>622080000</v>
      </c>
      <c r="F14" s="17">
        <v>622080000</v>
      </c>
    </row>
    <row r="15" spans="1:6" ht="12.75">
      <c r="A15" s="14">
        <v>3</v>
      </c>
      <c r="B15" s="15" t="s">
        <v>18</v>
      </c>
      <c r="C15" s="16"/>
      <c r="D15" s="17">
        <v>175576000</v>
      </c>
      <c r="E15" s="17">
        <v>203590000</v>
      </c>
      <c r="F15" s="17">
        <v>203590000</v>
      </c>
    </row>
    <row r="16" spans="1:6" ht="12.75">
      <c r="A16" s="14"/>
      <c r="B16" s="15"/>
      <c r="C16" s="16" t="s">
        <v>15</v>
      </c>
      <c r="D16" s="17">
        <v>42048000</v>
      </c>
      <c r="E16" s="17">
        <v>42048000</v>
      </c>
      <c r="F16" s="17">
        <v>42048000</v>
      </c>
    </row>
    <row r="17" spans="1:6" ht="12.75">
      <c r="A17" s="14"/>
      <c r="B17" s="15"/>
      <c r="C17" s="16" t="s">
        <v>17</v>
      </c>
      <c r="D17" s="17">
        <v>133528000</v>
      </c>
      <c r="E17" s="17">
        <v>161542000</v>
      </c>
      <c r="F17" s="17">
        <v>161542000</v>
      </c>
    </row>
    <row r="18" spans="1:6" ht="12.75">
      <c r="A18" s="14">
        <v>4</v>
      </c>
      <c r="B18" s="15" t="s">
        <v>19</v>
      </c>
      <c r="C18" s="16"/>
      <c r="D18" s="17">
        <v>16000000</v>
      </c>
      <c r="E18" s="17">
        <v>18882000</v>
      </c>
      <c r="F18" s="17">
        <v>18882000</v>
      </c>
    </row>
    <row r="19" spans="1:6" ht="12.75">
      <c r="A19" s="14"/>
      <c r="B19" s="15"/>
      <c r="C19" s="16" t="s">
        <v>15</v>
      </c>
      <c r="D19" s="17">
        <v>16000000</v>
      </c>
      <c r="E19" s="17">
        <v>16000000</v>
      </c>
      <c r="F19" s="17">
        <v>16000000</v>
      </c>
    </row>
    <row r="20" spans="1:6" ht="12.75">
      <c r="A20" s="14"/>
      <c r="B20" s="15"/>
      <c r="C20" s="16" t="s">
        <v>17</v>
      </c>
      <c r="D20" s="17"/>
      <c r="E20" s="17">
        <v>2882000</v>
      </c>
      <c r="F20" s="17">
        <v>2882000</v>
      </c>
    </row>
    <row r="21" spans="1:6" ht="12.75">
      <c r="A21" s="14">
        <v>5</v>
      </c>
      <c r="B21" s="15" t="s">
        <v>20</v>
      </c>
      <c r="C21" s="16"/>
      <c r="D21" s="17"/>
      <c r="E21" s="17">
        <v>17908000</v>
      </c>
      <c r="F21" s="17">
        <v>17908000</v>
      </c>
    </row>
    <row r="22" spans="1:6" ht="12.75">
      <c r="A22" s="14"/>
      <c r="B22" s="15"/>
      <c r="C22" s="16" t="s">
        <v>17</v>
      </c>
      <c r="D22" s="17"/>
      <c r="E22" s="17">
        <v>17908000</v>
      </c>
      <c r="F22" s="17">
        <v>17908000</v>
      </c>
    </row>
    <row r="23" spans="1:6" ht="16.5">
      <c r="A23" s="18"/>
      <c r="B23" s="19" t="s">
        <v>21</v>
      </c>
      <c r="C23" s="19"/>
      <c r="D23" s="20">
        <v>907478000</v>
      </c>
      <c r="E23" s="20">
        <v>1083820000</v>
      </c>
      <c r="F23" s="20">
        <v>1083820000</v>
      </c>
    </row>
    <row r="24" spans="1:6" ht="16.5">
      <c r="A24" s="18"/>
      <c r="B24" s="19"/>
      <c r="C24" s="19" t="s">
        <v>15</v>
      </c>
      <c r="D24" s="20">
        <v>279408000</v>
      </c>
      <c r="E24" s="20">
        <v>279408000</v>
      </c>
      <c r="F24" s="20">
        <v>279408000</v>
      </c>
    </row>
    <row r="25" spans="1:6" ht="16.5">
      <c r="A25" s="18"/>
      <c r="B25" s="19"/>
      <c r="C25" s="19" t="s">
        <v>17</v>
      </c>
      <c r="D25" s="20">
        <v>628070000</v>
      </c>
      <c r="E25" s="20">
        <v>804412000</v>
      </c>
      <c r="F25" s="20">
        <v>804412000</v>
      </c>
    </row>
    <row r="26" spans="1:6" ht="12.75">
      <c r="A26" s="14">
        <v>6</v>
      </c>
      <c r="B26" s="15" t="s">
        <v>22</v>
      </c>
      <c r="C26" s="16"/>
      <c r="D26" s="17">
        <v>1262838000</v>
      </c>
      <c r="E26" s="17">
        <v>1262838000</v>
      </c>
      <c r="F26" s="17">
        <v>1262838000</v>
      </c>
    </row>
    <row r="27" spans="1:6" ht="12.75">
      <c r="A27" s="14">
        <v>7</v>
      </c>
      <c r="B27" s="15" t="s">
        <v>23</v>
      </c>
      <c r="C27" s="16"/>
      <c r="D27" s="17">
        <v>1294000000</v>
      </c>
      <c r="E27" s="17">
        <v>1294000000</v>
      </c>
      <c r="F27" s="17">
        <v>1294000000</v>
      </c>
    </row>
    <row r="28" spans="1:6" ht="12.75">
      <c r="A28" s="14">
        <v>8</v>
      </c>
      <c r="B28" s="15" t="s">
        <v>24</v>
      </c>
      <c r="C28" s="16"/>
      <c r="D28" s="17">
        <v>6521915000</v>
      </c>
      <c r="E28" s="17">
        <v>6521915000</v>
      </c>
      <c r="F28" s="17">
        <v>6521915000</v>
      </c>
    </row>
    <row r="29" spans="1:6" ht="13.5">
      <c r="A29" s="14">
        <v>9</v>
      </c>
      <c r="B29" s="21" t="s">
        <v>25</v>
      </c>
      <c r="C29" s="22"/>
      <c r="D29" s="23">
        <v>9078753000</v>
      </c>
      <c r="E29" s="23">
        <v>9078753000</v>
      </c>
      <c r="F29" s="23">
        <v>9078753000</v>
      </c>
    </row>
    <row r="30" spans="1:6" ht="12.75">
      <c r="A30" s="14">
        <v>10</v>
      </c>
      <c r="B30" s="15" t="s">
        <v>26</v>
      </c>
      <c r="C30" s="16"/>
      <c r="D30" s="17">
        <v>376529000</v>
      </c>
      <c r="E30" s="17">
        <v>376529000</v>
      </c>
      <c r="F30" s="17">
        <v>376529000</v>
      </c>
    </row>
    <row r="31" spans="1:6" ht="13.5">
      <c r="A31" s="14">
        <v>11</v>
      </c>
      <c r="B31" s="21" t="s">
        <v>27</v>
      </c>
      <c r="C31" s="22"/>
      <c r="D31" s="23">
        <v>376529000</v>
      </c>
      <c r="E31" s="23">
        <v>376529000</v>
      </c>
      <c r="F31" s="23">
        <v>376529000</v>
      </c>
    </row>
    <row r="32" spans="1:6" ht="12.75">
      <c r="A32" s="14">
        <v>12</v>
      </c>
      <c r="B32" s="15" t="s">
        <v>28</v>
      </c>
      <c r="C32" s="16"/>
      <c r="D32" s="17">
        <v>892000000</v>
      </c>
      <c r="E32" s="17">
        <v>892000000</v>
      </c>
      <c r="F32" s="17">
        <v>892000000</v>
      </c>
    </row>
    <row r="33" spans="1:6" ht="12.75">
      <c r="A33" s="14">
        <v>13</v>
      </c>
      <c r="B33" s="15" t="s">
        <v>29</v>
      </c>
      <c r="C33" s="16"/>
      <c r="D33" s="17">
        <v>27000000</v>
      </c>
      <c r="E33" s="17">
        <v>27000000</v>
      </c>
      <c r="F33" s="17">
        <v>27000000</v>
      </c>
    </row>
    <row r="34" spans="1:6" ht="12.75">
      <c r="A34" s="14">
        <v>14</v>
      </c>
      <c r="B34" s="15" t="s">
        <v>30</v>
      </c>
      <c r="C34" s="16"/>
      <c r="D34" s="17">
        <v>500000</v>
      </c>
      <c r="E34" s="17">
        <v>500000</v>
      </c>
      <c r="F34" s="17">
        <v>500000</v>
      </c>
    </row>
    <row r="35" spans="1:6" ht="12.75">
      <c r="A35" s="14">
        <v>15</v>
      </c>
      <c r="B35" s="15" t="s">
        <v>31</v>
      </c>
      <c r="C35" s="16"/>
      <c r="D35" s="17">
        <v>594420000</v>
      </c>
      <c r="E35" s="17">
        <v>565229000</v>
      </c>
      <c r="F35" s="17">
        <v>565229000</v>
      </c>
    </row>
    <row r="36" spans="1:6" ht="16.5">
      <c r="A36" s="18"/>
      <c r="B36" s="19" t="s">
        <v>32</v>
      </c>
      <c r="C36" s="19"/>
      <c r="D36" s="20">
        <v>10969202000</v>
      </c>
      <c r="E36" s="20">
        <v>10940011000</v>
      </c>
      <c r="F36" s="20">
        <v>10940011000</v>
      </c>
    </row>
    <row r="37" spans="1:6" ht="12.75">
      <c r="A37" s="14">
        <v>16</v>
      </c>
      <c r="B37" s="15" t="s">
        <v>33</v>
      </c>
      <c r="C37" s="16"/>
      <c r="D37" s="17"/>
      <c r="E37" s="17">
        <v>247149000</v>
      </c>
      <c r="F37" s="17">
        <v>247149000</v>
      </c>
    </row>
    <row r="38" spans="1:6" ht="12.75">
      <c r="A38" s="14">
        <v>17</v>
      </c>
      <c r="B38" s="15" t="s">
        <v>34</v>
      </c>
      <c r="C38" s="16"/>
      <c r="D38" s="17">
        <v>3548846000</v>
      </c>
      <c r="E38" s="17">
        <v>3039228000</v>
      </c>
      <c r="F38" s="17">
        <v>3039228000</v>
      </c>
    </row>
    <row r="39" spans="1:6" ht="13.5">
      <c r="A39" s="14">
        <v>18</v>
      </c>
      <c r="B39" s="21" t="s">
        <v>35</v>
      </c>
      <c r="C39" s="22"/>
      <c r="D39" s="23">
        <f>D38+D37</f>
        <v>3548846000</v>
      </c>
      <c r="E39" s="23">
        <f>E38+E37</f>
        <v>3286377000</v>
      </c>
      <c r="F39" s="23">
        <f>F38+F37</f>
        <v>3286377000</v>
      </c>
    </row>
    <row r="40" spans="1:6" ht="12.75">
      <c r="A40" s="14">
        <v>19</v>
      </c>
      <c r="B40" s="15" t="s">
        <v>36</v>
      </c>
      <c r="C40" s="16"/>
      <c r="D40" s="17">
        <v>18759000</v>
      </c>
      <c r="E40" s="17">
        <v>28345000</v>
      </c>
      <c r="F40" s="17">
        <v>28345000</v>
      </c>
    </row>
    <row r="41" spans="1:6" ht="12.75">
      <c r="A41" s="14">
        <v>20</v>
      </c>
      <c r="B41" s="15" t="s">
        <v>37</v>
      </c>
      <c r="C41" s="16"/>
      <c r="D41" s="17">
        <v>115938000</v>
      </c>
      <c r="E41" s="17">
        <v>370127000</v>
      </c>
      <c r="F41" s="17">
        <v>370127000</v>
      </c>
    </row>
    <row r="42" spans="1:6" ht="12.75">
      <c r="A42" s="14">
        <v>21</v>
      </c>
      <c r="B42" s="15" t="s">
        <v>38</v>
      </c>
      <c r="C42" s="16"/>
      <c r="D42" s="17">
        <v>318407000</v>
      </c>
      <c r="E42" s="17">
        <v>203744000</v>
      </c>
      <c r="F42" s="17">
        <v>203744000</v>
      </c>
    </row>
    <row r="43" spans="1:6" ht="13.5">
      <c r="A43" s="14">
        <v>22</v>
      </c>
      <c r="B43" s="21" t="s">
        <v>39</v>
      </c>
      <c r="C43" s="22"/>
      <c r="D43" s="23">
        <v>434345000</v>
      </c>
      <c r="E43" s="23">
        <v>573871000</v>
      </c>
      <c r="F43" s="23">
        <v>573871000</v>
      </c>
    </row>
    <row r="44" spans="1:6" ht="12.75">
      <c r="A44" s="14">
        <v>23</v>
      </c>
      <c r="B44" s="15" t="s">
        <v>40</v>
      </c>
      <c r="C44" s="16"/>
      <c r="D44" s="17"/>
      <c r="E44" s="17">
        <v>350456000</v>
      </c>
      <c r="F44" s="17">
        <v>350456000</v>
      </c>
    </row>
    <row r="45" spans="1:6" ht="16.5">
      <c r="A45" s="18"/>
      <c r="B45" s="19" t="s">
        <v>41</v>
      </c>
      <c r="C45" s="19"/>
      <c r="D45" s="20">
        <v>4001950000</v>
      </c>
      <c r="E45" s="20">
        <v>4239049000</v>
      </c>
      <c r="F45" s="20">
        <v>4239049000</v>
      </c>
    </row>
    <row r="46" spans="1:6" ht="12.75">
      <c r="A46" s="14">
        <v>24</v>
      </c>
      <c r="B46" s="15" t="s">
        <v>42</v>
      </c>
      <c r="C46" s="16"/>
      <c r="D46" s="17">
        <v>25731000</v>
      </c>
      <c r="E46" s="17">
        <v>25731000</v>
      </c>
      <c r="F46" s="17">
        <v>25731000</v>
      </c>
    </row>
    <row r="47" spans="1:6" ht="12.75">
      <c r="A47" s="14"/>
      <c r="B47" s="15"/>
      <c r="C47" s="16" t="s">
        <v>15</v>
      </c>
      <c r="D47" s="17">
        <v>25731000</v>
      </c>
      <c r="E47" s="17">
        <v>25731000</v>
      </c>
      <c r="F47" s="17">
        <v>25731000</v>
      </c>
    </row>
    <row r="48" spans="1:6" ht="13.5">
      <c r="A48" s="14">
        <v>25</v>
      </c>
      <c r="B48" s="21" t="s">
        <v>43</v>
      </c>
      <c r="C48" s="22"/>
      <c r="D48" s="23">
        <v>25731000</v>
      </c>
      <c r="E48" s="23">
        <v>25731000</v>
      </c>
      <c r="F48" s="23">
        <v>25731000</v>
      </c>
    </row>
    <row r="49" spans="1:6" ht="13.5">
      <c r="A49" s="14"/>
      <c r="B49" s="24"/>
      <c r="C49" s="21" t="s">
        <v>15</v>
      </c>
      <c r="D49" s="23">
        <v>25731000</v>
      </c>
      <c r="E49" s="23">
        <v>25731000</v>
      </c>
      <c r="F49" s="23">
        <v>25731000</v>
      </c>
    </row>
    <row r="50" spans="1:6" ht="12.75">
      <c r="A50" s="14">
        <v>26</v>
      </c>
      <c r="B50" s="15" t="s">
        <v>44</v>
      </c>
      <c r="C50" s="16"/>
      <c r="D50" s="17"/>
      <c r="E50" s="17">
        <v>40000000</v>
      </c>
      <c r="F50" s="17">
        <v>40000000</v>
      </c>
    </row>
    <row r="51" spans="1:6" ht="12.75">
      <c r="A51" s="14"/>
      <c r="B51" s="15"/>
      <c r="C51" s="16" t="s">
        <v>15</v>
      </c>
      <c r="D51" s="17"/>
      <c r="E51" s="17">
        <v>40000000</v>
      </c>
      <c r="F51" s="17">
        <v>40000000</v>
      </c>
    </row>
    <row r="52" spans="1:6" ht="13.5">
      <c r="A52" s="14">
        <v>27</v>
      </c>
      <c r="B52" s="21" t="s">
        <v>45</v>
      </c>
      <c r="C52" s="22"/>
      <c r="D52" s="23"/>
      <c r="E52" s="23">
        <v>40000000</v>
      </c>
      <c r="F52" s="23">
        <v>40000000</v>
      </c>
    </row>
    <row r="53" spans="1:6" ht="13.5">
      <c r="A53" s="14"/>
      <c r="B53" s="24"/>
      <c r="C53" s="21" t="s">
        <v>15</v>
      </c>
      <c r="D53" s="23"/>
      <c r="E53" s="23">
        <v>40000000</v>
      </c>
      <c r="F53" s="23">
        <v>40000000</v>
      </c>
    </row>
    <row r="54" spans="1:6" ht="16.5">
      <c r="A54" s="18"/>
      <c r="B54" s="19" t="s">
        <v>46</v>
      </c>
      <c r="C54" s="19"/>
      <c r="D54" s="20">
        <v>25731000</v>
      </c>
      <c r="E54" s="20">
        <v>65731000</v>
      </c>
      <c r="F54" s="20">
        <v>65731000</v>
      </c>
    </row>
    <row r="55" spans="1:6" ht="16.5">
      <c r="A55" s="18"/>
      <c r="B55" s="19"/>
      <c r="C55" s="19" t="s">
        <v>15</v>
      </c>
      <c r="D55" s="20">
        <v>25731000</v>
      </c>
      <c r="E55" s="20">
        <v>65731000</v>
      </c>
      <c r="F55" s="20">
        <v>65731000</v>
      </c>
    </row>
    <row r="56" spans="1:6" ht="12.75">
      <c r="A56" s="14">
        <v>28</v>
      </c>
      <c r="B56" s="15" t="s">
        <v>47</v>
      </c>
      <c r="C56" s="16"/>
      <c r="D56" s="17">
        <v>7035000</v>
      </c>
      <c r="E56" s="17">
        <v>323352000</v>
      </c>
      <c r="F56" s="17">
        <v>323352000</v>
      </c>
    </row>
    <row r="57" spans="1:6" ht="12.75">
      <c r="A57" s="14"/>
      <c r="B57" s="15"/>
      <c r="C57" s="16" t="s">
        <v>15</v>
      </c>
      <c r="D57" s="17">
        <v>7035000</v>
      </c>
      <c r="E57" s="17">
        <v>7035000</v>
      </c>
      <c r="F57" s="17">
        <v>7035000</v>
      </c>
    </row>
    <row r="58" spans="1:6" ht="12.75">
      <c r="A58" s="14"/>
      <c r="B58" s="15"/>
      <c r="C58" s="16" t="s">
        <v>17</v>
      </c>
      <c r="D58" s="17"/>
      <c r="E58" s="17">
        <v>316317000</v>
      </c>
      <c r="F58" s="17">
        <v>316317000</v>
      </c>
    </row>
    <row r="59" spans="1:6" ht="12.75">
      <c r="A59" s="14">
        <v>29</v>
      </c>
      <c r="B59" s="15" t="s">
        <v>48</v>
      </c>
      <c r="C59" s="16"/>
      <c r="D59" s="17">
        <v>888035000</v>
      </c>
      <c r="E59" s="17">
        <v>893613000</v>
      </c>
      <c r="F59" s="17">
        <v>489707000</v>
      </c>
    </row>
    <row r="60" spans="1:6" ht="12.75">
      <c r="A60" s="14"/>
      <c r="B60" s="15"/>
      <c r="C60" s="16" t="s">
        <v>15</v>
      </c>
      <c r="D60" s="17">
        <v>888035000</v>
      </c>
      <c r="E60" s="17">
        <v>893613000</v>
      </c>
      <c r="F60" s="17">
        <v>489707000</v>
      </c>
    </row>
    <row r="61" spans="1:6" ht="16.5">
      <c r="A61" s="25"/>
      <c r="B61" s="26" t="s">
        <v>49</v>
      </c>
      <c r="C61" s="26"/>
      <c r="D61" s="20">
        <v>895070000</v>
      </c>
      <c r="E61" s="20">
        <v>1216965000</v>
      </c>
      <c r="F61" s="20">
        <v>813059000</v>
      </c>
    </row>
    <row r="62" spans="1:6" ht="16.5">
      <c r="A62" s="25"/>
      <c r="B62" s="26"/>
      <c r="C62" s="26" t="s">
        <v>15</v>
      </c>
      <c r="D62" s="20">
        <v>895070000</v>
      </c>
      <c r="E62" s="20">
        <v>900648000</v>
      </c>
      <c r="F62" s="20">
        <v>496742000</v>
      </c>
    </row>
    <row r="63" spans="1:6" ht="16.5">
      <c r="A63" s="25"/>
      <c r="B63" s="26"/>
      <c r="C63" s="26" t="s">
        <v>17</v>
      </c>
      <c r="D63" s="20"/>
      <c r="E63" s="20">
        <v>316317000</v>
      </c>
      <c r="F63" s="20">
        <v>316317000</v>
      </c>
    </row>
    <row r="64" spans="1:6" ht="12.75">
      <c r="A64" s="14">
        <v>30</v>
      </c>
      <c r="B64" s="15" t="s">
        <v>50</v>
      </c>
      <c r="C64" s="16"/>
      <c r="D64" s="17">
        <v>2150000</v>
      </c>
      <c r="E64" s="17">
        <v>2150000</v>
      </c>
      <c r="F64" s="17">
        <v>2150000</v>
      </c>
    </row>
    <row r="65" spans="1:6" ht="12.75">
      <c r="A65" s="14"/>
      <c r="B65" s="15"/>
      <c r="C65" s="16" t="s">
        <v>15</v>
      </c>
      <c r="D65" s="17">
        <v>2150000</v>
      </c>
      <c r="E65" s="17">
        <v>2150000</v>
      </c>
      <c r="F65" s="17">
        <v>2150000</v>
      </c>
    </row>
    <row r="66" spans="1:6" ht="12.75">
      <c r="A66" s="14">
        <v>31</v>
      </c>
      <c r="B66" s="15" t="s">
        <v>51</v>
      </c>
      <c r="C66" s="16"/>
      <c r="D66" s="17">
        <v>0</v>
      </c>
      <c r="E66" s="17">
        <v>7000000</v>
      </c>
      <c r="F66" s="17">
        <v>7000000</v>
      </c>
    </row>
    <row r="67" spans="1:6" ht="12.75">
      <c r="A67" s="14"/>
      <c r="B67" s="15"/>
      <c r="C67" s="16" t="s">
        <v>15</v>
      </c>
      <c r="D67" s="17">
        <v>0</v>
      </c>
      <c r="E67" s="17">
        <v>7000000</v>
      </c>
      <c r="F67" s="17">
        <v>7000000</v>
      </c>
    </row>
    <row r="68" spans="1:6" ht="16.5">
      <c r="A68" s="25"/>
      <c r="B68" s="26" t="s">
        <v>52</v>
      </c>
      <c r="C68" s="26"/>
      <c r="D68" s="20">
        <v>2150000</v>
      </c>
      <c r="E68" s="20">
        <v>9150000</v>
      </c>
      <c r="F68" s="20">
        <v>9150000</v>
      </c>
    </row>
    <row r="69" spans="1:6" ht="16.5">
      <c r="A69" s="25"/>
      <c r="B69" s="26"/>
      <c r="C69" s="26" t="s">
        <v>15</v>
      </c>
      <c r="D69" s="20">
        <v>2150000</v>
      </c>
      <c r="E69" s="20">
        <v>9150000</v>
      </c>
      <c r="F69" s="20">
        <v>9150000</v>
      </c>
    </row>
    <row r="70" spans="1:6" ht="12.75">
      <c r="A70" s="14">
        <v>32</v>
      </c>
      <c r="B70" s="15" t="s">
        <v>53</v>
      </c>
      <c r="C70" s="16"/>
      <c r="D70" s="17">
        <v>30000000</v>
      </c>
      <c r="E70" s="17">
        <v>30000000</v>
      </c>
      <c r="F70" s="17">
        <v>30000000</v>
      </c>
    </row>
    <row r="71" spans="1:6" ht="12.75">
      <c r="A71" s="14">
        <v>33</v>
      </c>
      <c r="B71" s="15" t="s">
        <v>54</v>
      </c>
      <c r="C71" s="16"/>
      <c r="D71" s="17">
        <v>20000000</v>
      </c>
      <c r="E71" s="17">
        <v>20000000</v>
      </c>
      <c r="F71" s="17">
        <v>20000000</v>
      </c>
    </row>
    <row r="72" spans="1:6" ht="16.5">
      <c r="A72" s="18"/>
      <c r="B72" s="19" t="s">
        <v>55</v>
      </c>
      <c r="C72" s="19"/>
      <c r="D72" s="20">
        <v>50000000</v>
      </c>
      <c r="E72" s="20">
        <v>50000000</v>
      </c>
      <c r="F72" s="20">
        <v>50000000</v>
      </c>
    </row>
    <row r="73" spans="1:6" ht="16.5">
      <c r="A73" s="18"/>
      <c r="B73" s="19" t="s">
        <v>56</v>
      </c>
      <c r="C73" s="19"/>
      <c r="D73" s="20">
        <v>16851581000</v>
      </c>
      <c r="E73" s="20">
        <v>17604726000</v>
      </c>
      <c r="F73" s="20">
        <v>17200820000</v>
      </c>
    </row>
    <row r="74" spans="1:6" ht="16.5">
      <c r="A74" s="18"/>
      <c r="B74" s="19"/>
      <c r="C74" s="19" t="s">
        <v>15</v>
      </c>
      <c r="D74" s="20">
        <v>5968853000</v>
      </c>
      <c r="E74" s="20">
        <v>5852111000</v>
      </c>
      <c r="F74" s="20">
        <v>5476724000</v>
      </c>
    </row>
    <row r="75" spans="1:6" ht="16.5">
      <c r="A75" s="18"/>
      <c r="B75" s="19"/>
      <c r="C75" s="19" t="s">
        <v>17</v>
      </c>
      <c r="D75" s="20">
        <v>10882728000</v>
      </c>
      <c r="E75" s="20">
        <v>11752615000</v>
      </c>
      <c r="F75" s="20">
        <v>11724096000</v>
      </c>
    </row>
    <row r="76" spans="1:6" ht="12.75">
      <c r="A76" s="14">
        <v>34</v>
      </c>
      <c r="B76" s="15" t="s">
        <v>57</v>
      </c>
      <c r="C76" s="16"/>
      <c r="D76" s="17"/>
      <c r="E76" s="17">
        <v>571565000</v>
      </c>
      <c r="F76" s="17">
        <v>571565000</v>
      </c>
    </row>
    <row r="77" spans="1:6" ht="12.75">
      <c r="A77" s="14"/>
      <c r="B77" s="15"/>
      <c r="C77" s="16" t="s">
        <v>15</v>
      </c>
      <c r="D77" s="17"/>
      <c r="E77" s="17">
        <v>253940000</v>
      </c>
      <c r="F77" s="17">
        <v>253940000</v>
      </c>
    </row>
    <row r="78" spans="1:6" ht="12.75">
      <c r="A78" s="14"/>
      <c r="B78" s="15"/>
      <c r="C78" s="16" t="s">
        <v>17</v>
      </c>
      <c r="D78" s="17"/>
      <c r="E78" s="17">
        <v>317625000</v>
      </c>
      <c r="F78" s="17">
        <v>317625000</v>
      </c>
    </row>
    <row r="79" spans="1:6" ht="16.5">
      <c r="A79" s="18"/>
      <c r="B79" s="19" t="s">
        <v>58</v>
      </c>
      <c r="C79" s="19"/>
      <c r="D79" s="20"/>
      <c r="E79" s="20">
        <v>571565000</v>
      </c>
      <c r="F79" s="20">
        <v>571565000</v>
      </c>
    </row>
    <row r="80" spans="1:6" ht="16.5">
      <c r="A80" s="18"/>
      <c r="B80" s="19"/>
      <c r="C80" s="19" t="s">
        <v>15</v>
      </c>
      <c r="D80" s="20"/>
      <c r="E80" s="20">
        <v>253940000</v>
      </c>
      <c r="F80" s="20">
        <v>253940000</v>
      </c>
    </row>
    <row r="81" spans="1:6" ht="16.5">
      <c r="A81" s="18"/>
      <c r="B81" s="19"/>
      <c r="C81" s="19" t="s">
        <v>17</v>
      </c>
      <c r="D81" s="20"/>
      <c r="E81" s="20">
        <v>317625000</v>
      </c>
      <c r="F81" s="20">
        <v>317625000</v>
      </c>
    </row>
    <row r="82" spans="1:6" ht="12.75">
      <c r="A82" s="14">
        <v>35</v>
      </c>
      <c r="B82" s="15" t="s">
        <v>59</v>
      </c>
      <c r="C82" s="16"/>
      <c r="D82" s="17">
        <v>4050000000</v>
      </c>
      <c r="E82" s="17">
        <v>4050000000</v>
      </c>
      <c r="F82" s="17">
        <v>4050000000</v>
      </c>
    </row>
    <row r="83" spans="1:6" ht="16.5">
      <c r="A83" s="18"/>
      <c r="B83" s="19" t="s">
        <v>60</v>
      </c>
      <c r="C83" s="19"/>
      <c r="D83" s="20">
        <v>4050000000</v>
      </c>
      <c r="E83" s="20">
        <v>4050000000</v>
      </c>
      <c r="F83" s="20">
        <v>4050000000</v>
      </c>
    </row>
    <row r="84" spans="1:6" ht="16.5">
      <c r="A84" s="18"/>
      <c r="B84" s="19" t="s">
        <v>61</v>
      </c>
      <c r="C84" s="19"/>
      <c r="D84" s="20">
        <v>20901581000</v>
      </c>
      <c r="E84" s="20">
        <v>22226291000</v>
      </c>
      <c r="F84" s="20">
        <v>21822385000</v>
      </c>
    </row>
    <row r="85" spans="1:6" ht="16.5">
      <c r="A85" s="18"/>
      <c r="B85" s="19"/>
      <c r="C85" s="19" t="s">
        <v>15</v>
      </c>
      <c r="D85" s="20">
        <v>10018853000</v>
      </c>
      <c r="E85" s="20">
        <v>10156051000</v>
      </c>
      <c r="F85" s="20">
        <v>9780664000</v>
      </c>
    </row>
    <row r="86" spans="1:6" ht="16.5">
      <c r="A86" s="18"/>
      <c r="B86" s="19"/>
      <c r="C86" s="19" t="s">
        <v>17</v>
      </c>
      <c r="D86" s="20">
        <v>10882728000</v>
      </c>
      <c r="E86" s="20">
        <v>12070240000</v>
      </c>
      <c r="F86" s="20">
        <v>12041721000</v>
      </c>
    </row>
    <row r="87" spans="1:6" ht="16.5">
      <c r="A87" s="18"/>
      <c r="B87" s="19" t="s">
        <v>62</v>
      </c>
      <c r="C87" s="19"/>
      <c r="D87" s="20">
        <v>20901581000</v>
      </c>
      <c r="E87" s="20">
        <v>22226291000</v>
      </c>
      <c r="F87" s="20">
        <v>21822385000</v>
      </c>
    </row>
    <row r="88" spans="1:6" ht="16.5">
      <c r="A88" s="18"/>
      <c r="B88" s="19"/>
      <c r="C88" s="19" t="s">
        <v>15</v>
      </c>
      <c r="D88" s="20">
        <v>10018853000</v>
      </c>
      <c r="E88" s="20">
        <v>10156051000</v>
      </c>
      <c r="F88" s="20">
        <v>9780664000</v>
      </c>
    </row>
    <row r="89" spans="1:6" ht="16.5">
      <c r="A89" s="18"/>
      <c r="B89" s="19"/>
      <c r="C89" s="19" t="s">
        <v>17</v>
      </c>
      <c r="D89" s="20">
        <v>10882728000</v>
      </c>
      <c r="E89" s="20">
        <v>12070240000</v>
      </c>
      <c r="F89" s="20">
        <v>12041721000</v>
      </c>
    </row>
    <row r="65536" ht="12.75" hidden="1"/>
  </sheetData>
  <sheetProtection password="CE9C" sheet="1"/>
  <printOptions horizontalCentered="1"/>
  <pageMargins left="0.39375" right="0.39375" top="1.3777777777777778" bottom="0.39375" header="0.5118055555555555" footer="0.5118055555555555"/>
  <pageSetup fitToHeight="1" fitToWidth="1" horizontalDpi="300" verticalDpi="300" orientation="portrait" paperSize="9"/>
  <headerFooter alignWithMargins="0">
    <oddHeader>&amp;C1. melléklet a 56/2012. (XI.26.)
önkormányzati rendelethez
Budapest, XVIII. ker. Önkormányzat
2012. évi költségvetés módosítás
Bevételi főtábla&amp;R1. melléklet a 6/2012. (III.13.)
önkormányzati rendelethez
eFt</oddHeader>
  </headerFooter>
  <rowBreaks count="1" manualBreakCount="1">
    <brk id="5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U350"/>
  <sheetViews>
    <sheetView tabSelected="1" view="pageBreakPreview" zoomScaleSheetLayoutView="100" workbookViewId="0" topLeftCell="A198">
      <selection activeCell="A1" sqref="A1"/>
    </sheetView>
  </sheetViews>
  <sheetFormatPr defaultColWidth="9.00390625" defaultRowHeight="12.75"/>
  <cols>
    <col min="1" max="1" width="85.125" style="265" customWidth="1"/>
    <col min="2" max="2" width="12.00390625" style="0" customWidth="1"/>
    <col min="3" max="3" width="0" style="0" hidden="1" customWidth="1"/>
    <col min="4" max="4" width="12.125" style="0" customWidth="1"/>
    <col min="5" max="5" width="14.375" style="0" customWidth="1"/>
    <col min="6" max="6" width="16.375" style="0" customWidth="1"/>
    <col min="7" max="8" width="10.625" style="0" customWidth="1"/>
    <col min="9" max="9" width="12.875" style="0" customWidth="1"/>
    <col min="10" max="10" width="14.00390625" style="266" customWidth="1"/>
    <col min="11" max="11" width="12.875" style="265" customWidth="1"/>
    <col min="12" max="12" width="15.50390625" style="0" customWidth="1"/>
    <col min="13" max="13" width="0" style="0" hidden="1" customWidth="1"/>
    <col min="14" max="14" width="13.375" style="0" customWidth="1"/>
    <col min="15" max="15" width="15.50390625" style="0" customWidth="1"/>
    <col min="16" max="16" width="16.125" style="0" customWidth="1"/>
    <col min="17" max="17" width="11.00390625" style="0" customWidth="1"/>
    <col min="18" max="19" width="0" style="0" hidden="1" customWidth="1"/>
    <col min="20" max="20" width="12.125" style="266" customWidth="1"/>
    <col min="21" max="21" width="0" style="0" hidden="1" customWidth="1"/>
  </cols>
  <sheetData>
    <row r="1" ht="15.75" hidden="1">
      <c r="A1" s="267" t="s">
        <v>495</v>
      </c>
    </row>
    <row r="3" spans="1:2" ht="12.75" hidden="1">
      <c r="A3" s="268" t="s">
        <v>496</v>
      </c>
      <c r="B3" s="6" t="s">
        <v>95</v>
      </c>
    </row>
    <row r="4" spans="1:2" ht="12.75" hidden="1">
      <c r="A4" s="268" t="s">
        <v>7</v>
      </c>
      <c r="B4" s="6" t="s">
        <v>8</v>
      </c>
    </row>
    <row r="5" spans="1:2" ht="12.75" hidden="1">
      <c r="A5" s="268" t="s">
        <v>5</v>
      </c>
      <c r="B5" s="6" t="s">
        <v>6</v>
      </c>
    </row>
    <row r="6" spans="1:2" ht="12.75" hidden="1">
      <c r="A6" s="268" t="s">
        <v>9</v>
      </c>
      <c r="B6" s="6" t="s">
        <v>10</v>
      </c>
    </row>
    <row r="8" spans="1:21" s="272" customFormat="1" ht="48" customHeight="1">
      <c r="A8" s="269"/>
      <c r="B8" s="269"/>
      <c r="C8" s="269" t="s">
        <v>102</v>
      </c>
      <c r="D8" s="270" t="s">
        <v>129</v>
      </c>
      <c r="E8" s="270" t="s">
        <v>131</v>
      </c>
      <c r="F8" s="270" t="s">
        <v>137</v>
      </c>
      <c r="G8" s="270" t="s">
        <v>170</v>
      </c>
      <c r="H8" s="270" t="s">
        <v>177</v>
      </c>
      <c r="I8" s="270" t="s">
        <v>318</v>
      </c>
      <c r="J8" s="270" t="s">
        <v>319</v>
      </c>
      <c r="K8" s="270" t="s">
        <v>184</v>
      </c>
      <c r="L8" s="270" t="s">
        <v>189</v>
      </c>
      <c r="M8" s="270" t="s">
        <v>497</v>
      </c>
      <c r="N8" s="270" t="s">
        <v>320</v>
      </c>
      <c r="O8" s="270" t="s">
        <v>191</v>
      </c>
      <c r="P8" s="270" t="s">
        <v>321</v>
      </c>
      <c r="Q8" s="270" t="s">
        <v>498</v>
      </c>
      <c r="R8" s="270" t="s">
        <v>322</v>
      </c>
      <c r="S8" s="270" t="s">
        <v>323</v>
      </c>
      <c r="T8" s="270" t="s">
        <v>192</v>
      </c>
      <c r="U8" s="271" t="s">
        <v>324</v>
      </c>
    </row>
    <row r="9" spans="1:21" ht="13.5">
      <c r="A9" s="88" t="s">
        <v>1</v>
      </c>
      <c r="B9" s="88" t="s">
        <v>11</v>
      </c>
      <c r="C9" s="89"/>
      <c r="D9" s="90">
        <v>8038000</v>
      </c>
      <c r="E9" s="90">
        <v>1200000</v>
      </c>
      <c r="F9" s="90">
        <v>1107000</v>
      </c>
      <c r="G9" s="90">
        <v>497303000</v>
      </c>
      <c r="H9" s="90">
        <v>617033000</v>
      </c>
      <c r="I9" s="90">
        <v>1916722000</v>
      </c>
      <c r="J9" s="90">
        <v>508700000</v>
      </c>
      <c r="K9" s="90">
        <v>20000000</v>
      </c>
      <c r="L9" s="90">
        <v>506920000</v>
      </c>
      <c r="M9" s="90"/>
      <c r="N9" s="90">
        <v>47000000</v>
      </c>
      <c r="O9" s="90">
        <v>4124023000</v>
      </c>
      <c r="P9" s="90">
        <v>1828025000</v>
      </c>
      <c r="Q9" s="90">
        <v>4066805000</v>
      </c>
      <c r="R9" s="90"/>
      <c r="S9" s="90"/>
      <c r="T9" s="90">
        <f aca="true" t="shared" si="0" ref="T9:T40">P9+O9+Q9+R9+S9</f>
        <v>10018853000</v>
      </c>
      <c r="U9" s="273"/>
    </row>
    <row r="10" spans="1:21" ht="12.75">
      <c r="A10" s="91"/>
      <c r="B10" s="92" t="s">
        <v>12</v>
      </c>
      <c r="C10" s="93"/>
      <c r="D10" s="17">
        <v>0</v>
      </c>
      <c r="E10" s="17">
        <v>10950000</v>
      </c>
      <c r="F10" s="17">
        <v>1107000</v>
      </c>
      <c r="G10" s="17">
        <v>597530000</v>
      </c>
      <c r="H10" s="17">
        <v>625271000</v>
      </c>
      <c r="I10" s="17">
        <v>2052843000</v>
      </c>
      <c r="J10" s="17">
        <v>627700000</v>
      </c>
      <c r="K10" s="17">
        <v>196190000</v>
      </c>
      <c r="L10" s="17">
        <v>444178000</v>
      </c>
      <c r="M10" s="17"/>
      <c r="N10" s="17">
        <v>41856000</v>
      </c>
      <c r="O10" s="17">
        <v>4597625000</v>
      </c>
      <c r="P10" s="17">
        <v>1361390000</v>
      </c>
      <c r="Q10" s="17">
        <v>4197036000</v>
      </c>
      <c r="R10" s="17"/>
      <c r="S10" s="17"/>
      <c r="T10" s="17">
        <f t="shared" si="0"/>
        <v>10156051000</v>
      </c>
      <c r="U10" s="274"/>
    </row>
    <row r="11" spans="1:21" ht="12.75">
      <c r="A11" s="91"/>
      <c r="B11" s="92" t="s">
        <v>13</v>
      </c>
      <c r="C11" s="93"/>
      <c r="D11" s="17">
        <v>0</v>
      </c>
      <c r="E11" s="17">
        <v>10950000</v>
      </c>
      <c r="F11" s="17">
        <v>1107000</v>
      </c>
      <c r="G11" s="17">
        <v>597530000</v>
      </c>
      <c r="H11" s="17">
        <v>625271000</v>
      </c>
      <c r="I11" s="17">
        <v>2185918000</v>
      </c>
      <c r="J11" s="17">
        <v>628756000</v>
      </c>
      <c r="K11" s="17">
        <v>196190000</v>
      </c>
      <c r="L11" s="17">
        <v>444178000</v>
      </c>
      <c r="M11" s="17"/>
      <c r="N11" s="17">
        <v>41856000</v>
      </c>
      <c r="O11" s="17">
        <v>4731756000</v>
      </c>
      <c r="P11" s="17">
        <v>851872000</v>
      </c>
      <c r="Q11" s="17">
        <v>4197036000</v>
      </c>
      <c r="R11" s="17"/>
      <c r="S11" s="17"/>
      <c r="T11" s="17">
        <f t="shared" si="0"/>
        <v>9780664000</v>
      </c>
      <c r="U11" s="274"/>
    </row>
    <row r="12" spans="1:21" ht="13.5" hidden="1">
      <c r="A12" s="88" t="s">
        <v>499</v>
      </c>
      <c r="B12" s="88" t="s">
        <v>11</v>
      </c>
      <c r="C12" s="89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>
        <v>0</v>
      </c>
      <c r="P12" s="90"/>
      <c r="Q12" s="90"/>
      <c r="R12" s="90"/>
      <c r="S12" s="90"/>
      <c r="T12" s="90">
        <f t="shared" si="0"/>
        <v>0</v>
      </c>
      <c r="U12" s="273"/>
    </row>
    <row r="13" spans="1:21" ht="12.75" hidden="1">
      <c r="A13" s="91"/>
      <c r="B13" s="92" t="s">
        <v>12</v>
      </c>
      <c r="C13" s="93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>
        <v>0</v>
      </c>
      <c r="P13" s="17"/>
      <c r="Q13" s="17"/>
      <c r="R13" s="17"/>
      <c r="S13" s="17"/>
      <c r="T13" s="17">
        <f t="shared" si="0"/>
        <v>0</v>
      </c>
      <c r="U13" s="274"/>
    </row>
    <row r="14" spans="1:21" ht="12.75" hidden="1">
      <c r="A14" s="91"/>
      <c r="B14" s="92" t="s">
        <v>13</v>
      </c>
      <c r="C14" s="93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>
        <v>0</v>
      </c>
      <c r="P14" s="17"/>
      <c r="Q14" s="17"/>
      <c r="R14" s="17"/>
      <c r="S14" s="17"/>
      <c r="T14" s="17">
        <f t="shared" si="0"/>
        <v>0</v>
      </c>
      <c r="U14" s="274"/>
    </row>
    <row r="15" spans="1:21" ht="13.5" hidden="1">
      <c r="A15" s="88" t="s">
        <v>500</v>
      </c>
      <c r="B15" s="88" t="s">
        <v>11</v>
      </c>
      <c r="C15" s="89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>
        <f t="shared" si="0"/>
        <v>0</v>
      </c>
      <c r="U15" s="273"/>
    </row>
    <row r="16" spans="1:21" ht="12.75" hidden="1">
      <c r="A16" s="91"/>
      <c r="B16" s="92" t="s">
        <v>12</v>
      </c>
      <c r="C16" s="93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>
        <f t="shared" si="0"/>
        <v>0</v>
      </c>
      <c r="U16" s="274"/>
    </row>
    <row r="17" spans="1:21" ht="12.75" hidden="1">
      <c r="A17" s="91"/>
      <c r="B17" s="92" t="s">
        <v>13</v>
      </c>
      <c r="C17" s="93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>
        <f t="shared" si="0"/>
        <v>0</v>
      </c>
      <c r="U17" s="274"/>
    </row>
    <row r="18" spans="1:21" ht="13.5" hidden="1">
      <c r="A18" s="88" t="s">
        <v>501</v>
      </c>
      <c r="B18" s="88" t="s">
        <v>11</v>
      </c>
      <c r="C18" s="89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>
        <f t="shared" si="0"/>
        <v>0</v>
      </c>
      <c r="U18" s="273"/>
    </row>
    <row r="19" spans="1:21" ht="12.75" hidden="1">
      <c r="A19" s="91"/>
      <c r="B19" s="92" t="s">
        <v>12</v>
      </c>
      <c r="C19" s="93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>
        <f t="shared" si="0"/>
        <v>0</v>
      </c>
      <c r="U19" s="274"/>
    </row>
    <row r="20" spans="1:21" ht="12.75" hidden="1">
      <c r="A20" s="91"/>
      <c r="B20" s="92" t="s">
        <v>13</v>
      </c>
      <c r="C20" s="93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>
        <f t="shared" si="0"/>
        <v>0</v>
      </c>
      <c r="U20" s="274"/>
    </row>
    <row r="21" spans="1:21" ht="13.5" hidden="1">
      <c r="A21" s="88" t="s">
        <v>502</v>
      </c>
      <c r="B21" s="88" t="s">
        <v>11</v>
      </c>
      <c r="C21" s="89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>
        <f t="shared" si="0"/>
        <v>0</v>
      </c>
      <c r="U21" s="273"/>
    </row>
    <row r="22" spans="1:21" ht="12.75" hidden="1">
      <c r="A22" s="91"/>
      <c r="B22" s="92" t="s">
        <v>12</v>
      </c>
      <c r="C22" s="93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>
        <f t="shared" si="0"/>
        <v>0</v>
      </c>
      <c r="U22" s="274"/>
    </row>
    <row r="23" spans="1:21" ht="12.75" hidden="1">
      <c r="A23" s="91"/>
      <c r="B23" s="92" t="s">
        <v>13</v>
      </c>
      <c r="C23" s="93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>
        <f t="shared" si="0"/>
        <v>0</v>
      </c>
      <c r="U23" s="274"/>
    </row>
    <row r="24" spans="1:21" ht="13.5" hidden="1">
      <c r="A24" s="88" t="s">
        <v>503</v>
      </c>
      <c r="B24" s="88" t="s">
        <v>11</v>
      </c>
      <c r="C24" s="89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>
        <f t="shared" si="0"/>
        <v>0</v>
      </c>
      <c r="U24" s="273"/>
    </row>
    <row r="25" spans="1:21" ht="12.75" hidden="1">
      <c r="A25" s="91"/>
      <c r="B25" s="92" t="s">
        <v>12</v>
      </c>
      <c r="C25" s="93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>
        <f t="shared" si="0"/>
        <v>0</v>
      </c>
      <c r="U25" s="274"/>
    </row>
    <row r="26" spans="1:21" ht="12.75" hidden="1">
      <c r="A26" s="91"/>
      <c r="B26" s="92" t="s">
        <v>13</v>
      </c>
      <c r="C26" s="93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>
        <f t="shared" si="0"/>
        <v>0</v>
      </c>
      <c r="U26" s="274"/>
    </row>
    <row r="27" spans="1:21" ht="13.5" hidden="1">
      <c r="A27" s="88" t="s">
        <v>504</v>
      </c>
      <c r="B27" s="88" t="s">
        <v>11</v>
      </c>
      <c r="C27" s="89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>
        <f t="shared" si="0"/>
        <v>0</v>
      </c>
      <c r="U27" s="273"/>
    </row>
    <row r="28" spans="1:21" ht="12.75" hidden="1">
      <c r="A28" s="91"/>
      <c r="B28" s="92" t="s">
        <v>12</v>
      </c>
      <c r="C28" s="93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>
        <f t="shared" si="0"/>
        <v>0</v>
      </c>
      <c r="U28" s="274"/>
    </row>
    <row r="29" spans="1:21" ht="12.75" hidden="1">
      <c r="A29" s="91"/>
      <c r="B29" s="92" t="s">
        <v>13</v>
      </c>
      <c r="C29" s="93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>
        <f t="shared" si="0"/>
        <v>0</v>
      </c>
      <c r="U29" s="274"/>
    </row>
    <row r="30" spans="1:21" ht="13.5" hidden="1">
      <c r="A30" s="88" t="s">
        <v>505</v>
      </c>
      <c r="B30" s="88" t="s">
        <v>11</v>
      </c>
      <c r="C30" s="89"/>
      <c r="D30" s="90"/>
      <c r="E30" s="90"/>
      <c r="F30" s="90"/>
      <c r="G30" s="90"/>
      <c r="H30" s="90">
        <v>111119000</v>
      </c>
      <c r="I30" s="90"/>
      <c r="J30" s="90"/>
      <c r="K30" s="90"/>
      <c r="L30" s="90">
        <v>25164000</v>
      </c>
      <c r="M30" s="90"/>
      <c r="N30" s="90"/>
      <c r="O30" s="90">
        <v>136283000</v>
      </c>
      <c r="P30" s="90"/>
      <c r="Q30" s="90"/>
      <c r="R30" s="90"/>
      <c r="S30" s="90"/>
      <c r="T30" s="90">
        <f t="shared" si="0"/>
        <v>136283000</v>
      </c>
      <c r="U30" s="273"/>
    </row>
    <row r="31" spans="1:21" ht="12.75" hidden="1">
      <c r="A31" s="91"/>
      <c r="B31" s="92" t="s">
        <v>12</v>
      </c>
      <c r="C31" s="93"/>
      <c r="D31" s="17"/>
      <c r="E31" s="17"/>
      <c r="F31" s="17"/>
      <c r="G31" s="17"/>
      <c r="H31" s="17">
        <v>111119000</v>
      </c>
      <c r="I31" s="17"/>
      <c r="J31" s="17"/>
      <c r="K31" s="17"/>
      <c r="L31" s="17">
        <v>25164000</v>
      </c>
      <c r="M31" s="17"/>
      <c r="N31" s="17"/>
      <c r="O31" s="17">
        <v>136283000</v>
      </c>
      <c r="P31" s="17"/>
      <c r="Q31" s="17"/>
      <c r="R31" s="17"/>
      <c r="S31" s="17"/>
      <c r="T31" s="17">
        <f t="shared" si="0"/>
        <v>136283000</v>
      </c>
      <c r="U31" s="274"/>
    </row>
    <row r="32" spans="1:21" ht="12.75" hidden="1">
      <c r="A32" s="91"/>
      <c r="B32" s="92" t="s">
        <v>13</v>
      </c>
      <c r="C32" s="93"/>
      <c r="D32" s="17"/>
      <c r="E32" s="17"/>
      <c r="F32" s="17"/>
      <c r="G32" s="17"/>
      <c r="H32" s="17">
        <v>111119000</v>
      </c>
      <c r="I32" s="17"/>
      <c r="J32" s="17"/>
      <c r="K32" s="17"/>
      <c r="L32" s="17">
        <v>25164000</v>
      </c>
      <c r="M32" s="17"/>
      <c r="N32" s="17"/>
      <c r="O32" s="17">
        <v>136283000</v>
      </c>
      <c r="P32" s="17"/>
      <c r="Q32" s="17"/>
      <c r="R32" s="17"/>
      <c r="S32" s="17"/>
      <c r="T32" s="17">
        <f t="shared" si="0"/>
        <v>136283000</v>
      </c>
      <c r="U32" s="274"/>
    </row>
    <row r="33" spans="1:21" ht="13.5" hidden="1">
      <c r="A33" s="88" t="s">
        <v>506</v>
      </c>
      <c r="B33" s="88" t="s">
        <v>11</v>
      </c>
      <c r="C33" s="89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>
        <f t="shared" si="0"/>
        <v>0</v>
      </c>
      <c r="U33" s="273"/>
    </row>
    <row r="34" spans="1:21" ht="12.75" hidden="1">
      <c r="A34" s="91"/>
      <c r="B34" s="92" t="s">
        <v>12</v>
      </c>
      <c r="C34" s="93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>
        <f t="shared" si="0"/>
        <v>0</v>
      </c>
      <c r="U34" s="274"/>
    </row>
    <row r="35" spans="1:21" ht="12.75" hidden="1">
      <c r="A35" s="91"/>
      <c r="B35" s="92" t="s">
        <v>13</v>
      </c>
      <c r="C35" s="93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>
        <f t="shared" si="0"/>
        <v>0</v>
      </c>
      <c r="U35" s="274"/>
    </row>
    <row r="36" spans="1:21" ht="13.5" hidden="1">
      <c r="A36" s="88" t="s">
        <v>507</v>
      </c>
      <c r="B36" s="88" t="s">
        <v>11</v>
      </c>
      <c r="C36" s="89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>
        <f t="shared" si="0"/>
        <v>0</v>
      </c>
      <c r="U36" s="273"/>
    </row>
    <row r="37" spans="1:21" ht="12.75" hidden="1">
      <c r="A37" s="91"/>
      <c r="B37" s="92" t="s">
        <v>12</v>
      </c>
      <c r="C37" s="93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>
        <f t="shared" si="0"/>
        <v>0</v>
      </c>
      <c r="U37" s="274"/>
    </row>
    <row r="38" spans="1:21" ht="12.75" hidden="1">
      <c r="A38" s="91"/>
      <c r="B38" s="92" t="s">
        <v>13</v>
      </c>
      <c r="C38" s="93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>
        <f t="shared" si="0"/>
        <v>0</v>
      </c>
      <c r="U38" s="274"/>
    </row>
    <row r="39" spans="1:21" ht="13.5" hidden="1">
      <c r="A39" s="88" t="s">
        <v>508</v>
      </c>
      <c r="B39" s="88" t="s">
        <v>11</v>
      </c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>
        <f t="shared" si="0"/>
        <v>0</v>
      </c>
      <c r="U39" s="273"/>
    </row>
    <row r="40" spans="1:21" ht="12.75" hidden="1">
      <c r="A40" s="91"/>
      <c r="B40" s="92" t="s">
        <v>12</v>
      </c>
      <c r="C40" s="93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>
        <f t="shared" si="0"/>
        <v>0</v>
      </c>
      <c r="U40" s="274"/>
    </row>
    <row r="41" spans="1:21" ht="12.75" hidden="1">
      <c r="A41" s="91"/>
      <c r="B41" s="92" t="s">
        <v>13</v>
      </c>
      <c r="C41" s="93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>
        <f aca="true" t="shared" si="1" ref="T41:T72">P41+O41+Q41+R41+S41</f>
        <v>0</v>
      </c>
      <c r="U41" s="274"/>
    </row>
    <row r="42" spans="1:21" ht="13.5" hidden="1">
      <c r="A42" s="88" t="s">
        <v>509</v>
      </c>
      <c r="B42" s="88" t="s">
        <v>11</v>
      </c>
      <c r="C42" s="89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>
        <f t="shared" si="1"/>
        <v>0</v>
      </c>
      <c r="U42" s="273"/>
    </row>
    <row r="43" spans="1:21" ht="12.75" hidden="1">
      <c r="A43" s="91"/>
      <c r="B43" s="92" t="s">
        <v>12</v>
      </c>
      <c r="C43" s="93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>
        <f t="shared" si="1"/>
        <v>0</v>
      </c>
      <c r="U43" s="274"/>
    </row>
    <row r="44" spans="1:21" ht="12.75" hidden="1">
      <c r="A44" s="91"/>
      <c r="B44" s="92" t="s">
        <v>13</v>
      </c>
      <c r="C44" s="93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>
        <f t="shared" si="1"/>
        <v>0</v>
      </c>
      <c r="U44" s="274"/>
    </row>
    <row r="45" spans="1:21" ht="13.5" hidden="1">
      <c r="A45" s="88" t="s">
        <v>510</v>
      </c>
      <c r="B45" s="88" t="s">
        <v>11</v>
      </c>
      <c r="C45" s="89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>
        <f t="shared" si="1"/>
        <v>0</v>
      </c>
      <c r="U45" s="273"/>
    </row>
    <row r="46" spans="1:21" ht="12.75" hidden="1">
      <c r="A46" s="91"/>
      <c r="B46" s="92" t="s">
        <v>12</v>
      </c>
      <c r="C46" s="93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>
        <f t="shared" si="1"/>
        <v>0</v>
      </c>
      <c r="U46" s="274"/>
    </row>
    <row r="47" spans="1:21" ht="12.75" hidden="1">
      <c r="A47" s="91"/>
      <c r="B47" s="92" t="s">
        <v>13</v>
      </c>
      <c r="C47" s="93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>
        <f t="shared" si="1"/>
        <v>0</v>
      </c>
      <c r="U47" s="274"/>
    </row>
    <row r="48" spans="1:21" ht="13.5" hidden="1">
      <c r="A48" s="88" t="s">
        <v>511</v>
      </c>
      <c r="B48" s="88" t="s">
        <v>11</v>
      </c>
      <c r="C48" s="89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>
        <f t="shared" si="1"/>
        <v>0</v>
      </c>
      <c r="U48" s="273"/>
    </row>
    <row r="49" spans="1:21" ht="12.75" hidden="1">
      <c r="A49" s="91"/>
      <c r="B49" s="92" t="s">
        <v>12</v>
      </c>
      <c r="C49" s="93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>
        <f t="shared" si="1"/>
        <v>0</v>
      </c>
      <c r="U49" s="274"/>
    </row>
    <row r="50" spans="1:21" ht="12.75" hidden="1">
      <c r="A50" s="91"/>
      <c r="B50" s="92" t="s">
        <v>13</v>
      </c>
      <c r="C50" s="93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>
        <f t="shared" si="1"/>
        <v>0</v>
      </c>
      <c r="U50" s="274"/>
    </row>
    <row r="51" spans="1:21" ht="13.5" hidden="1">
      <c r="A51" s="88" t="s">
        <v>512</v>
      </c>
      <c r="B51" s="88" t="s">
        <v>11</v>
      </c>
      <c r="C51" s="89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>
        <f t="shared" si="1"/>
        <v>0</v>
      </c>
      <c r="U51" s="273"/>
    </row>
    <row r="52" spans="1:21" ht="12.75" hidden="1">
      <c r="A52" s="91"/>
      <c r="B52" s="92" t="s">
        <v>12</v>
      </c>
      <c r="C52" s="93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>
        <f t="shared" si="1"/>
        <v>0</v>
      </c>
      <c r="U52" s="274"/>
    </row>
    <row r="53" spans="1:21" ht="12.75" hidden="1">
      <c r="A53" s="91"/>
      <c r="B53" s="92" t="s">
        <v>13</v>
      </c>
      <c r="C53" s="93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>
        <f t="shared" si="1"/>
        <v>0</v>
      </c>
      <c r="U53" s="274"/>
    </row>
    <row r="54" spans="1:21" ht="13.5" hidden="1">
      <c r="A54" s="88" t="s">
        <v>513</v>
      </c>
      <c r="B54" s="88" t="s">
        <v>11</v>
      </c>
      <c r="C54" s="89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>
        <f t="shared" si="1"/>
        <v>0</v>
      </c>
      <c r="U54" s="273"/>
    </row>
    <row r="55" spans="1:21" ht="12.75" hidden="1">
      <c r="A55" s="91"/>
      <c r="B55" s="92" t="s">
        <v>12</v>
      </c>
      <c r="C55" s="93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>
        <f t="shared" si="1"/>
        <v>0</v>
      </c>
      <c r="U55" s="274"/>
    </row>
    <row r="56" spans="1:21" ht="12.75" hidden="1">
      <c r="A56" s="91"/>
      <c r="B56" s="92" t="s">
        <v>13</v>
      </c>
      <c r="C56" s="93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>
        <f t="shared" si="1"/>
        <v>0</v>
      </c>
      <c r="U56" s="274"/>
    </row>
    <row r="57" spans="1:21" ht="13.5" hidden="1">
      <c r="A57" s="88" t="s">
        <v>514</v>
      </c>
      <c r="B57" s="88" t="s">
        <v>11</v>
      </c>
      <c r="C57" s="89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>
        <f t="shared" si="1"/>
        <v>0</v>
      </c>
      <c r="U57" s="273"/>
    </row>
    <row r="58" spans="1:21" ht="12.75" hidden="1">
      <c r="A58" s="91"/>
      <c r="B58" s="92" t="s">
        <v>12</v>
      </c>
      <c r="C58" s="93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>
        <f t="shared" si="1"/>
        <v>0</v>
      </c>
      <c r="U58" s="274"/>
    </row>
    <row r="59" spans="1:21" ht="12.75" hidden="1">
      <c r="A59" s="91"/>
      <c r="B59" s="92" t="s">
        <v>13</v>
      </c>
      <c r="C59" s="93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>
        <f t="shared" si="1"/>
        <v>0</v>
      </c>
      <c r="U59" s="274"/>
    </row>
    <row r="60" spans="1:21" ht="13.5" hidden="1">
      <c r="A60" s="88" t="s">
        <v>515</v>
      </c>
      <c r="B60" s="88" t="s">
        <v>11</v>
      </c>
      <c r="C60" s="89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>
        <f t="shared" si="1"/>
        <v>0</v>
      </c>
      <c r="U60" s="273"/>
    </row>
    <row r="61" spans="1:21" ht="12.75" hidden="1">
      <c r="A61" s="91"/>
      <c r="B61" s="92" t="s">
        <v>12</v>
      </c>
      <c r="C61" s="93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>
        <f t="shared" si="1"/>
        <v>0</v>
      </c>
      <c r="U61" s="274"/>
    </row>
    <row r="62" spans="1:21" ht="12.75" hidden="1">
      <c r="A62" s="91"/>
      <c r="B62" s="92" t="s">
        <v>13</v>
      </c>
      <c r="C62" s="93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>
        <f t="shared" si="1"/>
        <v>0</v>
      </c>
      <c r="U62" s="274"/>
    </row>
    <row r="63" spans="1:21" ht="13.5">
      <c r="A63" s="88" t="s">
        <v>516</v>
      </c>
      <c r="B63" s="88" t="s">
        <v>11</v>
      </c>
      <c r="C63" s="89"/>
      <c r="D63" s="90"/>
      <c r="E63" s="90"/>
      <c r="F63" s="90"/>
      <c r="G63" s="90"/>
      <c r="H63" s="90"/>
      <c r="I63" s="90"/>
      <c r="J63" s="90"/>
      <c r="K63" s="90">
        <v>20000000</v>
      </c>
      <c r="L63" s="90"/>
      <c r="M63" s="90"/>
      <c r="N63" s="90"/>
      <c r="O63" s="90">
        <v>20000000</v>
      </c>
      <c r="P63" s="90"/>
      <c r="Q63" s="90"/>
      <c r="R63" s="90"/>
      <c r="S63" s="90"/>
      <c r="T63" s="90">
        <f t="shared" si="1"/>
        <v>20000000</v>
      </c>
      <c r="U63" s="273"/>
    </row>
    <row r="64" spans="1:21" ht="12.75">
      <c r="A64" s="91"/>
      <c r="B64" s="92" t="s">
        <v>12</v>
      </c>
      <c r="C64" s="93"/>
      <c r="D64" s="17"/>
      <c r="E64" s="17"/>
      <c r="F64" s="17"/>
      <c r="G64" s="17"/>
      <c r="H64" s="17"/>
      <c r="I64" s="17"/>
      <c r="J64" s="17"/>
      <c r="K64" s="17">
        <v>20000000</v>
      </c>
      <c r="L64" s="17"/>
      <c r="M64" s="17"/>
      <c r="N64" s="17"/>
      <c r="O64" s="17">
        <v>20000000</v>
      </c>
      <c r="P64" s="17"/>
      <c r="Q64" s="17"/>
      <c r="R64" s="17"/>
      <c r="S64" s="17"/>
      <c r="T64" s="17">
        <f t="shared" si="1"/>
        <v>20000000</v>
      </c>
      <c r="U64" s="274"/>
    </row>
    <row r="65" spans="1:21" ht="12.75">
      <c r="A65" s="91"/>
      <c r="B65" s="92" t="s">
        <v>13</v>
      </c>
      <c r="C65" s="93"/>
      <c r="D65" s="17"/>
      <c r="E65" s="17"/>
      <c r="F65" s="17"/>
      <c r="G65" s="17"/>
      <c r="H65" s="17"/>
      <c r="I65" s="17"/>
      <c r="J65" s="17"/>
      <c r="K65" s="17">
        <v>20000000</v>
      </c>
      <c r="L65" s="17"/>
      <c r="M65" s="17"/>
      <c r="N65" s="17"/>
      <c r="O65" s="17">
        <v>20000000</v>
      </c>
      <c r="P65" s="17"/>
      <c r="Q65" s="17"/>
      <c r="R65" s="17"/>
      <c r="S65" s="17"/>
      <c r="T65" s="17">
        <f t="shared" si="1"/>
        <v>20000000</v>
      </c>
      <c r="U65" s="274"/>
    </row>
    <row r="66" spans="1:21" ht="13.5" hidden="1">
      <c r="A66" s="88" t="s">
        <v>517</v>
      </c>
      <c r="B66" s="88" t="s">
        <v>11</v>
      </c>
      <c r="C66" s="89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>
        <f t="shared" si="1"/>
        <v>0</v>
      </c>
      <c r="U66" s="273"/>
    </row>
    <row r="67" spans="1:21" ht="12.75" hidden="1">
      <c r="A67" s="91"/>
      <c r="B67" s="92" t="s">
        <v>12</v>
      </c>
      <c r="C67" s="93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>
        <f t="shared" si="1"/>
        <v>0</v>
      </c>
      <c r="U67" s="274"/>
    </row>
    <row r="68" spans="1:21" ht="12.75" hidden="1">
      <c r="A68" s="91"/>
      <c r="B68" s="92" t="s">
        <v>13</v>
      </c>
      <c r="C68" s="93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>
        <f t="shared" si="1"/>
        <v>0</v>
      </c>
      <c r="U68" s="274"/>
    </row>
    <row r="69" spans="1:21" ht="13.5" hidden="1">
      <c r="A69" s="88" t="s">
        <v>518</v>
      </c>
      <c r="B69" s="88" t="s">
        <v>11</v>
      </c>
      <c r="C69" s="89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>
        <f t="shared" si="1"/>
        <v>0</v>
      </c>
      <c r="U69" s="273"/>
    </row>
    <row r="70" spans="1:21" ht="12.75" hidden="1">
      <c r="A70" s="91"/>
      <c r="B70" s="92" t="s">
        <v>12</v>
      </c>
      <c r="C70" s="93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>
        <f t="shared" si="1"/>
        <v>0</v>
      </c>
      <c r="U70" s="274"/>
    </row>
    <row r="71" spans="1:21" ht="12.75" hidden="1">
      <c r="A71" s="91"/>
      <c r="B71" s="92" t="s">
        <v>13</v>
      </c>
      <c r="C71" s="93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>
        <f t="shared" si="1"/>
        <v>0</v>
      </c>
      <c r="U71" s="274"/>
    </row>
    <row r="72" spans="1:21" ht="13.5" hidden="1">
      <c r="A72" s="88" t="s">
        <v>519</v>
      </c>
      <c r="B72" s="88" t="s">
        <v>11</v>
      </c>
      <c r="C72" s="89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>
        <f t="shared" si="1"/>
        <v>0</v>
      </c>
      <c r="U72" s="273"/>
    </row>
    <row r="73" spans="1:21" ht="12.75" hidden="1">
      <c r="A73" s="91"/>
      <c r="B73" s="92" t="s">
        <v>12</v>
      </c>
      <c r="C73" s="93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>
        <f aca="true" t="shared" si="2" ref="T73:T104">P73+O73+Q73+R73+S73</f>
        <v>0</v>
      </c>
      <c r="U73" s="274"/>
    </row>
    <row r="74" spans="1:21" ht="12.75" hidden="1">
      <c r="A74" s="91"/>
      <c r="B74" s="92" t="s">
        <v>13</v>
      </c>
      <c r="C74" s="93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>
        <f t="shared" si="2"/>
        <v>0</v>
      </c>
      <c r="U74" s="274"/>
    </row>
    <row r="75" spans="1:21" ht="13.5" hidden="1">
      <c r="A75" s="88" t="s">
        <v>520</v>
      </c>
      <c r="B75" s="88" t="s">
        <v>11</v>
      </c>
      <c r="C75" s="89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>
        <f t="shared" si="2"/>
        <v>0</v>
      </c>
      <c r="U75" s="273"/>
    </row>
    <row r="76" spans="1:21" ht="12.75" hidden="1">
      <c r="A76" s="91"/>
      <c r="B76" s="92" t="s">
        <v>12</v>
      </c>
      <c r="C76" s="93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>
        <f t="shared" si="2"/>
        <v>0</v>
      </c>
      <c r="U76" s="274"/>
    </row>
    <row r="77" spans="1:21" ht="12.75" hidden="1">
      <c r="A77" s="91"/>
      <c r="B77" s="92" t="s">
        <v>13</v>
      </c>
      <c r="C77" s="93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>
        <f t="shared" si="2"/>
        <v>0</v>
      </c>
      <c r="U77" s="274"/>
    </row>
    <row r="78" spans="1:21" ht="13.5" hidden="1">
      <c r="A78" s="88" t="s">
        <v>521</v>
      </c>
      <c r="B78" s="88" t="s">
        <v>11</v>
      </c>
      <c r="C78" s="89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>
        <f t="shared" si="2"/>
        <v>0</v>
      </c>
      <c r="U78" s="273"/>
    </row>
    <row r="79" spans="1:21" ht="12.75" hidden="1">
      <c r="A79" s="91"/>
      <c r="B79" s="92" t="s">
        <v>12</v>
      </c>
      <c r="C79" s="93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>
        <f t="shared" si="2"/>
        <v>0</v>
      </c>
      <c r="U79" s="274"/>
    </row>
    <row r="80" spans="1:21" ht="12.75" hidden="1">
      <c r="A80" s="91"/>
      <c r="B80" s="92" t="s">
        <v>13</v>
      </c>
      <c r="C80" s="93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>
        <f t="shared" si="2"/>
        <v>0</v>
      </c>
      <c r="U80" s="274"/>
    </row>
    <row r="81" spans="1:21" ht="13.5" hidden="1">
      <c r="A81" s="88" t="s">
        <v>522</v>
      </c>
      <c r="B81" s="88" t="s">
        <v>11</v>
      </c>
      <c r="C81" s="89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>
        <f t="shared" si="2"/>
        <v>0</v>
      </c>
      <c r="U81" s="273"/>
    </row>
    <row r="82" spans="1:21" ht="12.75" hidden="1">
      <c r="A82" s="91"/>
      <c r="B82" s="92" t="s">
        <v>12</v>
      </c>
      <c r="C82" s="93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>
        <f t="shared" si="2"/>
        <v>0</v>
      </c>
      <c r="U82" s="274"/>
    </row>
    <row r="83" spans="1:21" ht="12.75" hidden="1">
      <c r="A83" s="91"/>
      <c r="B83" s="92" t="s">
        <v>13</v>
      </c>
      <c r="C83" s="93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>
        <f t="shared" si="2"/>
        <v>0</v>
      </c>
      <c r="U83" s="274"/>
    </row>
    <row r="84" spans="1:21" ht="13.5" hidden="1">
      <c r="A84" s="88" t="s">
        <v>523</v>
      </c>
      <c r="B84" s="88" t="s">
        <v>11</v>
      </c>
      <c r="C84" s="89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>
        <f t="shared" si="2"/>
        <v>0</v>
      </c>
      <c r="U84" s="273"/>
    </row>
    <row r="85" spans="1:21" ht="12.75" hidden="1">
      <c r="A85" s="91"/>
      <c r="B85" s="92" t="s">
        <v>12</v>
      </c>
      <c r="C85" s="93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>
        <f t="shared" si="2"/>
        <v>0</v>
      </c>
      <c r="U85" s="274"/>
    </row>
    <row r="86" spans="1:21" ht="12.75" hidden="1">
      <c r="A86" s="91"/>
      <c r="B86" s="92" t="s">
        <v>13</v>
      </c>
      <c r="C86" s="93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>
        <f t="shared" si="2"/>
        <v>0</v>
      </c>
      <c r="U86" s="274"/>
    </row>
    <row r="87" spans="1:21" ht="13.5">
      <c r="A87" s="88" t="s">
        <v>524</v>
      </c>
      <c r="B87" s="88" t="s">
        <v>11</v>
      </c>
      <c r="C87" s="89"/>
      <c r="D87" s="90"/>
      <c r="E87" s="90"/>
      <c r="F87" s="90"/>
      <c r="G87" s="90">
        <v>15999000</v>
      </c>
      <c r="H87" s="90"/>
      <c r="I87" s="90"/>
      <c r="J87" s="90"/>
      <c r="K87" s="90"/>
      <c r="L87" s="90"/>
      <c r="M87" s="90"/>
      <c r="N87" s="90"/>
      <c r="O87" s="90">
        <v>15999000</v>
      </c>
      <c r="P87" s="90"/>
      <c r="Q87" s="90"/>
      <c r="R87" s="90"/>
      <c r="S87" s="90"/>
      <c r="T87" s="90">
        <f t="shared" si="2"/>
        <v>15999000</v>
      </c>
      <c r="U87" s="273"/>
    </row>
    <row r="88" spans="1:21" ht="12.75">
      <c r="A88" s="91"/>
      <c r="B88" s="92" t="s">
        <v>12</v>
      </c>
      <c r="C88" s="93"/>
      <c r="D88" s="17"/>
      <c r="E88" s="17"/>
      <c r="F88" s="17"/>
      <c r="G88" s="17">
        <v>15999000</v>
      </c>
      <c r="H88" s="17"/>
      <c r="I88" s="17"/>
      <c r="J88" s="17"/>
      <c r="K88" s="17"/>
      <c r="L88" s="17"/>
      <c r="M88" s="17"/>
      <c r="N88" s="17"/>
      <c r="O88" s="17">
        <v>15999000</v>
      </c>
      <c r="P88" s="17"/>
      <c r="Q88" s="17"/>
      <c r="R88" s="17"/>
      <c r="S88" s="17"/>
      <c r="T88" s="17">
        <f t="shared" si="2"/>
        <v>15999000</v>
      </c>
      <c r="U88" s="274"/>
    </row>
    <row r="89" spans="1:21" ht="12.75">
      <c r="A89" s="91"/>
      <c r="B89" s="92" t="s">
        <v>13</v>
      </c>
      <c r="C89" s="93"/>
      <c r="D89" s="17"/>
      <c r="E89" s="17"/>
      <c r="F89" s="17"/>
      <c r="G89" s="17">
        <v>15999000</v>
      </c>
      <c r="H89" s="17"/>
      <c r="I89" s="17"/>
      <c r="J89" s="17"/>
      <c r="K89" s="17"/>
      <c r="L89" s="17"/>
      <c r="M89" s="17"/>
      <c r="N89" s="17"/>
      <c r="O89" s="17">
        <v>15999000</v>
      </c>
      <c r="P89" s="17"/>
      <c r="Q89" s="17"/>
      <c r="R89" s="17"/>
      <c r="S89" s="17"/>
      <c r="T89" s="17">
        <f t="shared" si="2"/>
        <v>15999000</v>
      </c>
      <c r="U89" s="274"/>
    </row>
    <row r="90" spans="1:21" ht="13.5" hidden="1">
      <c r="A90" s="88" t="s">
        <v>525</v>
      </c>
      <c r="B90" s="88" t="s">
        <v>11</v>
      </c>
      <c r="C90" s="89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>
        <f t="shared" si="2"/>
        <v>0</v>
      </c>
      <c r="U90" s="273"/>
    </row>
    <row r="91" spans="1:21" ht="12.75" hidden="1">
      <c r="A91" s="91"/>
      <c r="B91" s="92" t="s">
        <v>12</v>
      </c>
      <c r="C91" s="93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>
        <f t="shared" si="2"/>
        <v>0</v>
      </c>
      <c r="U91" s="274"/>
    </row>
    <row r="92" spans="1:21" ht="12.75" hidden="1">
      <c r="A92" s="91"/>
      <c r="B92" s="92" t="s">
        <v>13</v>
      </c>
      <c r="C92" s="93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>
        <f t="shared" si="2"/>
        <v>0</v>
      </c>
      <c r="U92" s="274"/>
    </row>
    <row r="93" spans="1:21" ht="13.5" hidden="1">
      <c r="A93" s="88" t="s">
        <v>526</v>
      </c>
      <c r="B93" s="88" t="s">
        <v>11</v>
      </c>
      <c r="C93" s="89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>
        <f t="shared" si="2"/>
        <v>0</v>
      </c>
      <c r="U93" s="273"/>
    </row>
    <row r="94" spans="1:21" ht="12.75" hidden="1">
      <c r="A94" s="91"/>
      <c r="B94" s="92" t="s">
        <v>12</v>
      </c>
      <c r="C94" s="93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>
        <f t="shared" si="2"/>
        <v>0</v>
      </c>
      <c r="U94" s="274"/>
    </row>
    <row r="95" spans="1:21" ht="12.75" hidden="1">
      <c r="A95" s="91"/>
      <c r="B95" s="92" t="s">
        <v>13</v>
      </c>
      <c r="C95" s="93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>
        <f t="shared" si="2"/>
        <v>0</v>
      </c>
      <c r="U95" s="274"/>
    </row>
    <row r="96" spans="1:21" ht="13.5" hidden="1">
      <c r="A96" s="88" t="s">
        <v>527</v>
      </c>
      <c r="B96" s="88" t="s">
        <v>11</v>
      </c>
      <c r="C96" s="89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>
        <f t="shared" si="2"/>
        <v>0</v>
      </c>
      <c r="U96" s="273"/>
    </row>
    <row r="97" spans="1:21" ht="12.75" hidden="1">
      <c r="A97" s="91"/>
      <c r="B97" s="92" t="s">
        <v>12</v>
      </c>
      <c r="C97" s="93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>
        <f t="shared" si="2"/>
        <v>0</v>
      </c>
      <c r="U97" s="274"/>
    </row>
    <row r="98" spans="1:21" ht="12.75" hidden="1">
      <c r="A98" s="91"/>
      <c r="B98" s="92" t="s">
        <v>13</v>
      </c>
      <c r="C98" s="93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>
        <f t="shared" si="2"/>
        <v>0</v>
      </c>
      <c r="U98" s="274"/>
    </row>
    <row r="99" spans="1:21" ht="13.5" hidden="1">
      <c r="A99" s="88" t="s">
        <v>528</v>
      </c>
      <c r="B99" s="88" t="s">
        <v>11</v>
      </c>
      <c r="C99" s="89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>
        <f t="shared" si="2"/>
        <v>0</v>
      </c>
      <c r="U99" s="273"/>
    </row>
    <row r="100" spans="1:21" ht="12.75" hidden="1">
      <c r="A100" s="91"/>
      <c r="B100" s="92" t="s">
        <v>12</v>
      </c>
      <c r="C100" s="93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>
        <f t="shared" si="2"/>
        <v>0</v>
      </c>
      <c r="U100" s="274"/>
    </row>
    <row r="101" spans="1:21" ht="12.75" hidden="1">
      <c r="A101" s="91"/>
      <c r="B101" s="92" t="s">
        <v>13</v>
      </c>
      <c r="C101" s="93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>
        <f t="shared" si="2"/>
        <v>0</v>
      </c>
      <c r="U101" s="274"/>
    </row>
    <row r="102" spans="1:21" ht="13.5" hidden="1">
      <c r="A102" s="88" t="s">
        <v>529</v>
      </c>
      <c r="B102" s="88" t="s">
        <v>11</v>
      </c>
      <c r="C102" s="89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>
        <f t="shared" si="2"/>
        <v>0</v>
      </c>
      <c r="U102" s="273"/>
    </row>
    <row r="103" spans="1:21" ht="12.75" hidden="1">
      <c r="A103" s="91"/>
      <c r="B103" s="92" t="s">
        <v>12</v>
      </c>
      <c r="C103" s="93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>
        <f t="shared" si="2"/>
        <v>0</v>
      </c>
      <c r="U103" s="274"/>
    </row>
    <row r="104" spans="1:21" ht="12.75" hidden="1">
      <c r="A104" s="91"/>
      <c r="B104" s="92" t="s">
        <v>13</v>
      </c>
      <c r="C104" s="93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>
        <f t="shared" si="2"/>
        <v>0</v>
      </c>
      <c r="U104" s="274"/>
    </row>
    <row r="105" spans="1:21" ht="13.5" hidden="1">
      <c r="A105" s="88" t="s">
        <v>530</v>
      </c>
      <c r="B105" s="88" t="s">
        <v>11</v>
      </c>
      <c r="C105" s="89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>
        <f aca="true" t="shared" si="3" ref="T105:T136">P105+O105+Q105+R105+S105</f>
        <v>0</v>
      </c>
      <c r="U105" s="273"/>
    </row>
    <row r="106" spans="1:21" ht="12.75" hidden="1">
      <c r="A106" s="91"/>
      <c r="B106" s="92" t="s">
        <v>12</v>
      </c>
      <c r="C106" s="93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>
        <f t="shared" si="3"/>
        <v>0</v>
      </c>
      <c r="U106" s="274"/>
    </row>
    <row r="107" spans="1:21" ht="12.75" hidden="1">
      <c r="A107" s="91"/>
      <c r="B107" s="92" t="s">
        <v>13</v>
      </c>
      <c r="C107" s="93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>
        <f t="shared" si="3"/>
        <v>0</v>
      </c>
      <c r="U107" s="274"/>
    </row>
    <row r="108" spans="1:21" ht="13.5" hidden="1">
      <c r="A108" s="88" t="s">
        <v>531</v>
      </c>
      <c r="B108" s="88" t="s">
        <v>11</v>
      </c>
      <c r="C108" s="89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>
        <f t="shared" si="3"/>
        <v>0</v>
      </c>
      <c r="U108" s="273"/>
    </row>
    <row r="109" spans="1:21" ht="12.75" hidden="1">
      <c r="A109" s="91"/>
      <c r="B109" s="92" t="s">
        <v>12</v>
      </c>
      <c r="C109" s="93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>
        <f t="shared" si="3"/>
        <v>0</v>
      </c>
      <c r="U109" s="274"/>
    </row>
    <row r="110" spans="1:21" ht="12.75" hidden="1">
      <c r="A110" s="91"/>
      <c r="B110" s="92" t="s">
        <v>13</v>
      </c>
      <c r="C110" s="93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>
        <f t="shared" si="3"/>
        <v>0</v>
      </c>
      <c r="U110" s="274"/>
    </row>
    <row r="111" spans="1:21" ht="13.5" hidden="1">
      <c r="A111" s="88" t="s">
        <v>532</v>
      </c>
      <c r="B111" s="88" t="s">
        <v>11</v>
      </c>
      <c r="C111" s="89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>
        <f t="shared" si="3"/>
        <v>0</v>
      </c>
      <c r="U111" s="273"/>
    </row>
    <row r="112" spans="1:21" ht="12.75" hidden="1">
      <c r="A112" s="91"/>
      <c r="B112" s="92" t="s">
        <v>12</v>
      </c>
      <c r="C112" s="93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>
        <f t="shared" si="3"/>
        <v>0</v>
      </c>
      <c r="U112" s="274"/>
    </row>
    <row r="113" spans="1:21" ht="12.75" hidden="1">
      <c r="A113" s="91"/>
      <c r="B113" s="92" t="s">
        <v>13</v>
      </c>
      <c r="C113" s="93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>
        <f t="shared" si="3"/>
        <v>0</v>
      </c>
      <c r="U113" s="274"/>
    </row>
    <row r="114" spans="1:21" ht="13.5" hidden="1">
      <c r="A114" s="88" t="s">
        <v>533</v>
      </c>
      <c r="B114" s="88" t="s">
        <v>11</v>
      </c>
      <c r="C114" s="89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>
        <f t="shared" si="3"/>
        <v>0</v>
      </c>
      <c r="U114" s="273"/>
    </row>
    <row r="115" spans="1:21" ht="12.75" hidden="1">
      <c r="A115" s="91"/>
      <c r="B115" s="92" t="s">
        <v>12</v>
      </c>
      <c r="C115" s="93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>
        <f t="shared" si="3"/>
        <v>0</v>
      </c>
      <c r="U115" s="274"/>
    </row>
    <row r="116" spans="1:21" ht="12.75" hidden="1">
      <c r="A116" s="91"/>
      <c r="B116" s="92" t="s">
        <v>13</v>
      </c>
      <c r="C116" s="93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>
        <f t="shared" si="3"/>
        <v>0</v>
      </c>
      <c r="U116" s="274"/>
    </row>
    <row r="117" spans="1:21" ht="13.5">
      <c r="A117" s="88" t="s">
        <v>534</v>
      </c>
      <c r="B117" s="88" t="s">
        <v>11</v>
      </c>
      <c r="C117" s="89"/>
      <c r="D117" s="90"/>
      <c r="E117" s="90"/>
      <c r="F117" s="90"/>
      <c r="G117" s="90">
        <v>92200000</v>
      </c>
      <c r="H117" s="90"/>
      <c r="I117" s="90"/>
      <c r="J117" s="90"/>
      <c r="K117" s="90"/>
      <c r="L117" s="90"/>
      <c r="M117" s="90"/>
      <c r="N117" s="90"/>
      <c r="O117" s="90">
        <v>92200000</v>
      </c>
      <c r="P117" s="90"/>
      <c r="Q117" s="90"/>
      <c r="R117" s="90"/>
      <c r="S117" s="90"/>
      <c r="T117" s="90">
        <f t="shared" si="3"/>
        <v>92200000</v>
      </c>
      <c r="U117" s="273"/>
    </row>
    <row r="118" spans="1:21" ht="12.75">
      <c r="A118" s="91"/>
      <c r="B118" s="92" t="s">
        <v>12</v>
      </c>
      <c r="C118" s="93"/>
      <c r="D118" s="17"/>
      <c r="E118" s="17"/>
      <c r="F118" s="17"/>
      <c r="G118" s="17">
        <v>64500000</v>
      </c>
      <c r="H118" s="17"/>
      <c r="I118" s="17"/>
      <c r="J118" s="17"/>
      <c r="K118" s="17"/>
      <c r="L118" s="17"/>
      <c r="M118" s="17"/>
      <c r="N118" s="17"/>
      <c r="O118" s="17">
        <v>64500000</v>
      </c>
      <c r="P118" s="17"/>
      <c r="Q118" s="17"/>
      <c r="R118" s="17"/>
      <c r="S118" s="17"/>
      <c r="T118" s="17">
        <f t="shared" si="3"/>
        <v>64500000</v>
      </c>
      <c r="U118" s="274"/>
    </row>
    <row r="119" spans="1:21" ht="12.75">
      <c r="A119" s="91"/>
      <c r="B119" s="92" t="s">
        <v>13</v>
      </c>
      <c r="C119" s="93"/>
      <c r="D119" s="17"/>
      <c r="E119" s="17"/>
      <c r="F119" s="17"/>
      <c r="G119" s="17">
        <v>64500000</v>
      </c>
      <c r="H119" s="17"/>
      <c r="I119" s="17"/>
      <c r="J119" s="17"/>
      <c r="K119" s="17"/>
      <c r="L119" s="17"/>
      <c r="M119" s="17"/>
      <c r="N119" s="17"/>
      <c r="O119" s="17">
        <v>64500000</v>
      </c>
      <c r="P119" s="17"/>
      <c r="Q119" s="17"/>
      <c r="R119" s="17"/>
      <c r="S119" s="17"/>
      <c r="T119" s="17">
        <f t="shared" si="3"/>
        <v>64500000</v>
      </c>
      <c r="U119" s="274"/>
    </row>
    <row r="120" spans="1:21" ht="13.5" hidden="1">
      <c r="A120" s="88" t="s">
        <v>535</v>
      </c>
      <c r="B120" s="88" t="s">
        <v>11</v>
      </c>
      <c r="C120" s="89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>
        <f t="shared" si="3"/>
        <v>0</v>
      </c>
      <c r="U120" s="273"/>
    </row>
    <row r="121" spans="1:21" ht="12.75" hidden="1">
      <c r="A121" s="91"/>
      <c r="B121" s="92" t="s">
        <v>12</v>
      </c>
      <c r="C121" s="93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>
        <f t="shared" si="3"/>
        <v>0</v>
      </c>
      <c r="U121" s="274"/>
    </row>
    <row r="122" spans="1:21" ht="12.75" hidden="1">
      <c r="A122" s="91"/>
      <c r="B122" s="92" t="s">
        <v>13</v>
      </c>
      <c r="C122" s="93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>
        <f t="shared" si="3"/>
        <v>0</v>
      </c>
      <c r="U122" s="274"/>
    </row>
    <row r="123" spans="1:21" ht="13.5" hidden="1">
      <c r="A123" s="88" t="s">
        <v>536</v>
      </c>
      <c r="B123" s="88" t="s">
        <v>11</v>
      </c>
      <c r="C123" s="89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>
        <f t="shared" si="3"/>
        <v>0</v>
      </c>
      <c r="U123" s="273"/>
    </row>
    <row r="124" spans="1:21" ht="12.75" hidden="1">
      <c r="A124" s="91"/>
      <c r="B124" s="92" t="s">
        <v>12</v>
      </c>
      <c r="C124" s="93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>
        <f t="shared" si="3"/>
        <v>0</v>
      </c>
      <c r="U124" s="274"/>
    </row>
    <row r="125" spans="1:21" ht="12.75" hidden="1">
      <c r="A125" s="91"/>
      <c r="B125" s="92" t="s">
        <v>13</v>
      </c>
      <c r="C125" s="93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>
        <f t="shared" si="3"/>
        <v>0</v>
      </c>
      <c r="U125" s="274"/>
    </row>
    <row r="126" spans="1:21" ht="13.5" hidden="1">
      <c r="A126" s="88" t="s">
        <v>537</v>
      </c>
      <c r="B126" s="88" t="s">
        <v>11</v>
      </c>
      <c r="C126" s="89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>
        <f t="shared" si="3"/>
        <v>0</v>
      </c>
      <c r="U126" s="273"/>
    </row>
    <row r="127" spans="1:21" ht="12.75" hidden="1">
      <c r="A127" s="91"/>
      <c r="B127" s="92" t="s">
        <v>12</v>
      </c>
      <c r="C127" s="93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>
        <f t="shared" si="3"/>
        <v>0</v>
      </c>
      <c r="U127" s="274"/>
    </row>
    <row r="128" spans="1:21" ht="12.75" hidden="1">
      <c r="A128" s="91"/>
      <c r="B128" s="92" t="s">
        <v>13</v>
      </c>
      <c r="C128" s="93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>
        <f t="shared" si="3"/>
        <v>0</v>
      </c>
      <c r="U128" s="274"/>
    </row>
    <row r="129" spans="1:21" ht="13.5" hidden="1">
      <c r="A129" s="88" t="s">
        <v>538</v>
      </c>
      <c r="B129" s="88" t="s">
        <v>11</v>
      </c>
      <c r="C129" s="89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>
        <f t="shared" si="3"/>
        <v>0</v>
      </c>
      <c r="U129" s="273"/>
    </row>
    <row r="130" spans="1:21" ht="12.75" hidden="1">
      <c r="A130" s="91"/>
      <c r="B130" s="92" t="s">
        <v>12</v>
      </c>
      <c r="C130" s="93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>
        <f t="shared" si="3"/>
        <v>0</v>
      </c>
      <c r="U130" s="274"/>
    </row>
    <row r="131" spans="1:21" ht="12.75" hidden="1">
      <c r="A131" s="91"/>
      <c r="B131" s="92" t="s">
        <v>13</v>
      </c>
      <c r="C131" s="93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>
        <f t="shared" si="3"/>
        <v>0</v>
      </c>
      <c r="U131" s="274"/>
    </row>
    <row r="132" spans="1:21" ht="13.5" hidden="1">
      <c r="A132" s="88" t="s">
        <v>539</v>
      </c>
      <c r="B132" s="88" t="s">
        <v>11</v>
      </c>
      <c r="C132" s="89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>
        <f t="shared" si="3"/>
        <v>0</v>
      </c>
      <c r="U132" s="273"/>
    </row>
    <row r="133" spans="1:21" ht="12.75" hidden="1">
      <c r="A133" s="91"/>
      <c r="B133" s="92" t="s">
        <v>12</v>
      </c>
      <c r="C133" s="93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>
        <f t="shared" si="3"/>
        <v>0</v>
      </c>
      <c r="U133" s="274"/>
    </row>
    <row r="134" spans="1:21" ht="12.75" hidden="1">
      <c r="A134" s="91"/>
      <c r="B134" s="92" t="s">
        <v>13</v>
      </c>
      <c r="C134" s="93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>
        <f t="shared" si="3"/>
        <v>0</v>
      </c>
      <c r="U134" s="274"/>
    </row>
    <row r="135" spans="1:21" ht="13.5" hidden="1">
      <c r="A135" s="88" t="s">
        <v>540</v>
      </c>
      <c r="B135" s="88" t="s">
        <v>11</v>
      </c>
      <c r="C135" s="89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>
        <f t="shared" si="3"/>
        <v>0</v>
      </c>
      <c r="U135" s="273"/>
    </row>
    <row r="136" spans="1:21" ht="12.75" hidden="1">
      <c r="A136" s="91"/>
      <c r="B136" s="92" t="s">
        <v>12</v>
      </c>
      <c r="C136" s="93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>
        <f t="shared" si="3"/>
        <v>0</v>
      </c>
      <c r="U136" s="274"/>
    </row>
    <row r="137" spans="1:21" ht="12.75" hidden="1">
      <c r="A137" s="91"/>
      <c r="B137" s="92" t="s">
        <v>13</v>
      </c>
      <c r="C137" s="93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>
        <f aca="true" t="shared" si="4" ref="T137:T168">P137+O137+Q137+R137+S137</f>
        <v>0</v>
      </c>
      <c r="U137" s="274"/>
    </row>
    <row r="138" spans="1:21" ht="13.5" hidden="1">
      <c r="A138" s="88" t="s">
        <v>541</v>
      </c>
      <c r="B138" s="88" t="s">
        <v>11</v>
      </c>
      <c r="C138" s="89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>
        <f t="shared" si="4"/>
        <v>0</v>
      </c>
      <c r="U138" s="273"/>
    </row>
    <row r="139" spans="1:21" ht="12.75" hidden="1">
      <c r="A139" s="91"/>
      <c r="B139" s="92" t="s">
        <v>12</v>
      </c>
      <c r="C139" s="93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>
        <f t="shared" si="4"/>
        <v>0</v>
      </c>
      <c r="U139" s="274"/>
    </row>
    <row r="140" spans="1:21" ht="12.75" hidden="1">
      <c r="A140" s="91"/>
      <c r="B140" s="92" t="s">
        <v>13</v>
      </c>
      <c r="C140" s="93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>
        <f t="shared" si="4"/>
        <v>0</v>
      </c>
      <c r="U140" s="274"/>
    </row>
    <row r="141" spans="1:21" ht="13.5">
      <c r="A141" s="88" t="s">
        <v>542</v>
      </c>
      <c r="B141" s="88" t="s">
        <v>11</v>
      </c>
      <c r="C141" s="89"/>
      <c r="D141" s="90"/>
      <c r="E141" s="90"/>
      <c r="F141" s="90"/>
      <c r="G141" s="90"/>
      <c r="H141" s="90"/>
      <c r="I141" s="90">
        <v>15110000</v>
      </c>
      <c r="J141" s="90"/>
      <c r="K141" s="90"/>
      <c r="L141" s="90"/>
      <c r="M141" s="90"/>
      <c r="N141" s="90"/>
      <c r="O141" s="90">
        <v>15110000</v>
      </c>
      <c r="P141" s="90"/>
      <c r="Q141" s="90"/>
      <c r="R141" s="90"/>
      <c r="S141" s="90"/>
      <c r="T141" s="90">
        <f t="shared" si="4"/>
        <v>15110000</v>
      </c>
      <c r="U141" s="273"/>
    </row>
    <row r="142" spans="1:21" ht="12.75">
      <c r="A142" s="91"/>
      <c r="B142" s="92" t="s">
        <v>12</v>
      </c>
      <c r="C142" s="93"/>
      <c r="D142" s="17"/>
      <c r="E142" s="17"/>
      <c r="F142" s="17"/>
      <c r="G142" s="17"/>
      <c r="H142" s="17"/>
      <c r="I142" s="17">
        <v>15110000</v>
      </c>
      <c r="J142" s="17"/>
      <c r="K142" s="17"/>
      <c r="L142" s="17"/>
      <c r="M142" s="17"/>
      <c r="N142" s="17"/>
      <c r="O142" s="17">
        <v>15110000</v>
      </c>
      <c r="P142" s="17"/>
      <c r="Q142" s="17"/>
      <c r="R142" s="17"/>
      <c r="S142" s="17"/>
      <c r="T142" s="17">
        <f t="shared" si="4"/>
        <v>15110000</v>
      </c>
      <c r="U142" s="274"/>
    </row>
    <row r="143" spans="1:21" ht="12.75">
      <c r="A143" s="91"/>
      <c r="B143" s="92" t="s">
        <v>13</v>
      </c>
      <c r="C143" s="93"/>
      <c r="D143" s="17"/>
      <c r="E143" s="17"/>
      <c r="F143" s="17"/>
      <c r="G143" s="17"/>
      <c r="H143" s="17"/>
      <c r="I143" s="17">
        <v>15110000</v>
      </c>
      <c r="J143" s="17"/>
      <c r="K143" s="17"/>
      <c r="L143" s="17"/>
      <c r="M143" s="17"/>
      <c r="N143" s="17"/>
      <c r="O143" s="17">
        <v>15110000</v>
      </c>
      <c r="P143" s="17"/>
      <c r="Q143" s="17"/>
      <c r="R143" s="17"/>
      <c r="S143" s="17"/>
      <c r="T143" s="17">
        <f t="shared" si="4"/>
        <v>15110000</v>
      </c>
      <c r="U143" s="274"/>
    </row>
    <row r="144" spans="1:21" ht="13.5" hidden="1">
      <c r="A144" s="88" t="s">
        <v>543</v>
      </c>
      <c r="B144" s="88" t="s">
        <v>11</v>
      </c>
      <c r="C144" s="89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>
        <f t="shared" si="4"/>
        <v>0</v>
      </c>
      <c r="U144" s="273"/>
    </row>
    <row r="145" spans="1:21" ht="12.75" hidden="1">
      <c r="A145" s="91"/>
      <c r="B145" s="92" t="s">
        <v>12</v>
      </c>
      <c r="C145" s="93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>
        <f t="shared" si="4"/>
        <v>0</v>
      </c>
      <c r="U145" s="274"/>
    </row>
    <row r="146" spans="1:21" ht="12.75" hidden="1">
      <c r="A146" s="91"/>
      <c r="B146" s="92" t="s">
        <v>13</v>
      </c>
      <c r="C146" s="93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>
        <f t="shared" si="4"/>
        <v>0</v>
      </c>
      <c r="U146" s="274"/>
    </row>
    <row r="147" spans="1:21" ht="13.5" hidden="1">
      <c r="A147" s="88" t="s">
        <v>544</v>
      </c>
      <c r="B147" s="88" t="s">
        <v>11</v>
      </c>
      <c r="C147" s="89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>
        <f t="shared" si="4"/>
        <v>0</v>
      </c>
      <c r="U147" s="273"/>
    </row>
    <row r="148" spans="1:21" ht="12.75" hidden="1">
      <c r="A148" s="91"/>
      <c r="B148" s="92" t="s">
        <v>12</v>
      </c>
      <c r="C148" s="93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>
        <f t="shared" si="4"/>
        <v>0</v>
      </c>
      <c r="U148" s="274"/>
    </row>
    <row r="149" spans="1:21" ht="12.75" hidden="1">
      <c r="A149" s="91"/>
      <c r="B149" s="92" t="s">
        <v>13</v>
      </c>
      <c r="C149" s="93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>
        <f t="shared" si="4"/>
        <v>0</v>
      </c>
      <c r="U149" s="274"/>
    </row>
    <row r="150" spans="1:21" ht="13.5" hidden="1">
      <c r="A150" s="88" t="s">
        <v>545</v>
      </c>
      <c r="B150" s="88" t="s">
        <v>11</v>
      </c>
      <c r="C150" s="89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>
        <f t="shared" si="4"/>
        <v>0</v>
      </c>
      <c r="U150" s="273"/>
    </row>
    <row r="151" spans="1:21" ht="12.75" hidden="1">
      <c r="A151" s="91"/>
      <c r="B151" s="92" t="s">
        <v>12</v>
      </c>
      <c r="C151" s="93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>
        <f t="shared" si="4"/>
        <v>0</v>
      </c>
      <c r="U151" s="274"/>
    </row>
    <row r="152" spans="1:21" ht="12.75" hidden="1">
      <c r="A152" s="91"/>
      <c r="B152" s="92" t="s">
        <v>13</v>
      </c>
      <c r="C152" s="93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>
        <f t="shared" si="4"/>
        <v>0</v>
      </c>
      <c r="U152" s="274"/>
    </row>
    <row r="153" spans="1:21" ht="13.5" hidden="1">
      <c r="A153" s="88" t="s">
        <v>546</v>
      </c>
      <c r="B153" s="88" t="s">
        <v>11</v>
      </c>
      <c r="C153" s="89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>
        <f t="shared" si="4"/>
        <v>0</v>
      </c>
      <c r="U153" s="273"/>
    </row>
    <row r="154" spans="1:21" ht="12.75" hidden="1">
      <c r="A154" s="91"/>
      <c r="B154" s="92" t="s">
        <v>12</v>
      </c>
      <c r="C154" s="93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>
        <f t="shared" si="4"/>
        <v>0</v>
      </c>
      <c r="U154" s="274"/>
    </row>
    <row r="155" spans="1:21" ht="12.75" hidden="1">
      <c r="A155" s="91"/>
      <c r="B155" s="92" t="s">
        <v>13</v>
      </c>
      <c r="C155" s="93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>
        <f t="shared" si="4"/>
        <v>0</v>
      </c>
      <c r="U155" s="274"/>
    </row>
    <row r="156" spans="1:21" ht="13.5" hidden="1">
      <c r="A156" s="88" t="s">
        <v>547</v>
      </c>
      <c r="B156" s="88" t="s">
        <v>11</v>
      </c>
      <c r="C156" s="89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>
        <f t="shared" si="4"/>
        <v>0</v>
      </c>
      <c r="U156" s="273"/>
    </row>
    <row r="157" spans="1:21" ht="12.75" hidden="1">
      <c r="A157" s="91"/>
      <c r="B157" s="92" t="s">
        <v>12</v>
      </c>
      <c r="C157" s="93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>
        <f t="shared" si="4"/>
        <v>0</v>
      </c>
      <c r="U157" s="274"/>
    </row>
    <row r="158" spans="1:21" ht="12.75" hidden="1">
      <c r="A158" s="91"/>
      <c r="B158" s="92" t="s">
        <v>13</v>
      </c>
      <c r="C158" s="93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>
        <f t="shared" si="4"/>
        <v>0</v>
      </c>
      <c r="U158" s="274"/>
    </row>
    <row r="159" spans="1:21" ht="13.5" hidden="1">
      <c r="A159" s="88" t="s">
        <v>548</v>
      </c>
      <c r="B159" s="88" t="s">
        <v>11</v>
      </c>
      <c r="C159" s="89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>
        <f t="shared" si="4"/>
        <v>0</v>
      </c>
      <c r="U159" s="273"/>
    </row>
    <row r="160" spans="1:21" ht="12.75" hidden="1">
      <c r="A160" s="91"/>
      <c r="B160" s="92" t="s">
        <v>12</v>
      </c>
      <c r="C160" s="93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>
        <f t="shared" si="4"/>
        <v>0</v>
      </c>
      <c r="U160" s="274"/>
    </row>
    <row r="161" spans="1:21" ht="12.75" hidden="1">
      <c r="A161" s="91"/>
      <c r="B161" s="92" t="s">
        <v>13</v>
      </c>
      <c r="C161" s="93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>
        <f t="shared" si="4"/>
        <v>0</v>
      </c>
      <c r="U161" s="274"/>
    </row>
    <row r="162" spans="1:21" ht="13.5" hidden="1">
      <c r="A162" s="88" t="s">
        <v>549</v>
      </c>
      <c r="B162" s="88" t="s">
        <v>11</v>
      </c>
      <c r="C162" s="89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>
        <f t="shared" si="4"/>
        <v>0</v>
      </c>
      <c r="U162" s="273"/>
    </row>
    <row r="163" spans="1:21" ht="12.75" hidden="1">
      <c r="A163" s="91"/>
      <c r="B163" s="92" t="s">
        <v>12</v>
      </c>
      <c r="C163" s="93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>
        <f t="shared" si="4"/>
        <v>0</v>
      </c>
      <c r="U163" s="274"/>
    </row>
    <row r="164" spans="1:21" ht="12.75" hidden="1">
      <c r="A164" s="91"/>
      <c r="B164" s="92" t="s">
        <v>13</v>
      </c>
      <c r="C164" s="93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>
        <f t="shared" si="4"/>
        <v>0</v>
      </c>
      <c r="U164" s="274"/>
    </row>
    <row r="165" spans="1:21" ht="13.5" hidden="1">
      <c r="A165" s="88" t="s">
        <v>550</v>
      </c>
      <c r="B165" s="88" t="s">
        <v>11</v>
      </c>
      <c r="C165" s="89"/>
      <c r="D165" s="90">
        <v>8038000</v>
      </c>
      <c r="E165" s="90">
        <v>1200000</v>
      </c>
      <c r="F165" s="90">
        <v>1107000</v>
      </c>
      <c r="G165" s="90">
        <v>233099000</v>
      </c>
      <c r="H165" s="90">
        <v>129052000</v>
      </c>
      <c r="I165" s="90">
        <v>1606600000</v>
      </c>
      <c r="J165" s="90"/>
      <c r="K165" s="90"/>
      <c r="L165" s="90">
        <v>481756000</v>
      </c>
      <c r="M165" s="90"/>
      <c r="N165" s="90"/>
      <c r="O165" s="90">
        <v>2460852000</v>
      </c>
      <c r="P165" s="90"/>
      <c r="Q165" s="90"/>
      <c r="R165" s="90"/>
      <c r="S165" s="90"/>
      <c r="T165" s="90">
        <f t="shared" si="4"/>
        <v>2460852000</v>
      </c>
      <c r="U165" s="273"/>
    </row>
    <row r="166" spans="1:21" ht="12.75" hidden="1">
      <c r="A166" s="91"/>
      <c r="B166" s="92" t="s">
        <v>12</v>
      </c>
      <c r="C166" s="93"/>
      <c r="D166" s="17">
        <v>0</v>
      </c>
      <c r="E166" s="17">
        <v>1200000</v>
      </c>
      <c r="F166" s="17">
        <v>1107000</v>
      </c>
      <c r="G166" s="17">
        <v>245573000</v>
      </c>
      <c r="H166" s="17">
        <v>137090000</v>
      </c>
      <c r="I166" s="17">
        <v>1711305000</v>
      </c>
      <c r="J166" s="17"/>
      <c r="K166" s="17"/>
      <c r="L166" s="17">
        <v>370356000</v>
      </c>
      <c r="M166" s="17"/>
      <c r="N166" s="17"/>
      <c r="O166" s="17">
        <v>2466631000</v>
      </c>
      <c r="P166" s="17"/>
      <c r="Q166" s="17"/>
      <c r="R166" s="17"/>
      <c r="S166" s="17"/>
      <c r="T166" s="17">
        <f t="shared" si="4"/>
        <v>2466631000</v>
      </c>
      <c r="U166" s="274"/>
    </row>
    <row r="167" spans="1:21" ht="12.75" hidden="1">
      <c r="A167" s="91"/>
      <c r="B167" s="92" t="s">
        <v>13</v>
      </c>
      <c r="C167" s="93"/>
      <c r="D167" s="17">
        <v>0</v>
      </c>
      <c r="E167" s="17">
        <v>1200000</v>
      </c>
      <c r="F167" s="17">
        <v>1107000</v>
      </c>
      <c r="G167" s="17">
        <v>245573000</v>
      </c>
      <c r="H167" s="17">
        <v>137090000</v>
      </c>
      <c r="I167" s="17">
        <v>1841880000</v>
      </c>
      <c r="J167" s="17"/>
      <c r="K167" s="17"/>
      <c r="L167" s="17">
        <v>370356000</v>
      </c>
      <c r="M167" s="17"/>
      <c r="N167" s="17"/>
      <c r="O167" s="17">
        <v>2597206000</v>
      </c>
      <c r="P167" s="17"/>
      <c r="Q167" s="17"/>
      <c r="R167" s="17"/>
      <c r="S167" s="17"/>
      <c r="T167" s="17">
        <f t="shared" si="4"/>
        <v>2597206000</v>
      </c>
      <c r="U167" s="274"/>
    </row>
    <row r="168" spans="1:21" ht="13.5" hidden="1">
      <c r="A168" s="88" t="s">
        <v>551</v>
      </c>
      <c r="B168" s="88" t="s">
        <v>11</v>
      </c>
      <c r="C168" s="89"/>
      <c r="D168" s="90"/>
      <c r="E168" s="90">
        <v>0</v>
      </c>
      <c r="F168" s="90">
        <v>0</v>
      </c>
      <c r="G168" s="90">
        <v>0</v>
      </c>
      <c r="H168" s="90"/>
      <c r="I168" s="90"/>
      <c r="J168" s="90"/>
      <c r="K168" s="90"/>
      <c r="L168" s="90"/>
      <c r="M168" s="90"/>
      <c r="N168" s="90"/>
      <c r="O168" s="90">
        <v>0</v>
      </c>
      <c r="P168" s="90"/>
      <c r="Q168" s="90"/>
      <c r="R168" s="90"/>
      <c r="S168" s="90"/>
      <c r="T168" s="90">
        <f t="shared" si="4"/>
        <v>0</v>
      </c>
      <c r="U168" s="273"/>
    </row>
    <row r="169" spans="1:21" ht="12.75" hidden="1">
      <c r="A169" s="91"/>
      <c r="B169" s="92" t="s">
        <v>12</v>
      </c>
      <c r="C169" s="93"/>
      <c r="D169" s="17"/>
      <c r="E169" s="17">
        <v>0</v>
      </c>
      <c r="F169" s="17">
        <v>0</v>
      </c>
      <c r="G169" s="17">
        <v>133640000</v>
      </c>
      <c r="H169" s="17">
        <v>200000</v>
      </c>
      <c r="I169" s="17">
        <v>795000</v>
      </c>
      <c r="J169" s="17">
        <v>1600000</v>
      </c>
      <c r="K169" s="17">
        <v>176190000</v>
      </c>
      <c r="L169" s="17">
        <v>47996000</v>
      </c>
      <c r="M169" s="17"/>
      <c r="N169" s="17"/>
      <c r="O169" s="17">
        <v>360421000</v>
      </c>
      <c r="P169" s="17"/>
      <c r="Q169" s="17"/>
      <c r="R169" s="17"/>
      <c r="S169" s="17"/>
      <c r="T169" s="17">
        <f aca="true" t="shared" si="5" ref="T169:T179">P169+O169+Q169+R169+S169</f>
        <v>360421000</v>
      </c>
      <c r="U169" s="274"/>
    </row>
    <row r="170" spans="1:21" ht="12.75" hidden="1">
      <c r="A170" s="91"/>
      <c r="B170" s="92" t="s">
        <v>13</v>
      </c>
      <c r="C170" s="93"/>
      <c r="D170" s="17"/>
      <c r="E170" s="17">
        <v>0</v>
      </c>
      <c r="F170" s="17">
        <v>0</v>
      </c>
      <c r="G170" s="17">
        <v>133640000</v>
      </c>
      <c r="H170" s="17">
        <v>200000</v>
      </c>
      <c r="I170" s="17">
        <v>795000</v>
      </c>
      <c r="J170" s="17">
        <v>1600000</v>
      </c>
      <c r="K170" s="17">
        <v>176190000</v>
      </c>
      <c r="L170" s="17">
        <v>47996000</v>
      </c>
      <c r="M170" s="17"/>
      <c r="N170" s="17"/>
      <c r="O170" s="17">
        <v>360421000</v>
      </c>
      <c r="P170" s="17"/>
      <c r="Q170" s="17"/>
      <c r="R170" s="17"/>
      <c r="S170" s="17"/>
      <c r="T170" s="17">
        <f t="shared" si="5"/>
        <v>360421000</v>
      </c>
      <c r="U170" s="274"/>
    </row>
    <row r="171" spans="1:21" ht="13.5" hidden="1">
      <c r="A171" s="88" t="s">
        <v>552</v>
      </c>
      <c r="B171" s="88" t="s">
        <v>11</v>
      </c>
      <c r="C171" s="89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>
        <f t="shared" si="5"/>
        <v>0</v>
      </c>
      <c r="U171" s="273"/>
    </row>
    <row r="172" spans="1:21" ht="12.75" hidden="1">
      <c r="A172" s="91"/>
      <c r="B172" s="92" t="s">
        <v>12</v>
      </c>
      <c r="C172" s="93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>
        <f t="shared" si="5"/>
        <v>0</v>
      </c>
      <c r="U172" s="274"/>
    </row>
    <row r="173" spans="1:21" ht="12.75" hidden="1">
      <c r="A173" s="91"/>
      <c r="B173" s="92" t="s">
        <v>13</v>
      </c>
      <c r="C173" s="93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>
        <f t="shared" si="5"/>
        <v>0</v>
      </c>
      <c r="U173" s="274"/>
    </row>
    <row r="174" spans="1:21" ht="13.5" hidden="1">
      <c r="A174" s="88" t="s">
        <v>553</v>
      </c>
      <c r="B174" s="88" t="s">
        <v>11</v>
      </c>
      <c r="C174" s="89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>
        <f t="shared" si="5"/>
        <v>0</v>
      </c>
      <c r="U174" s="273"/>
    </row>
    <row r="175" spans="1:21" ht="12.75" hidden="1">
      <c r="A175" s="91"/>
      <c r="B175" s="92" t="s">
        <v>12</v>
      </c>
      <c r="C175" s="93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>
        <f t="shared" si="5"/>
        <v>0</v>
      </c>
      <c r="U175" s="274"/>
    </row>
    <row r="176" spans="1:21" ht="12.75" hidden="1">
      <c r="A176" s="91"/>
      <c r="B176" s="92" t="s">
        <v>13</v>
      </c>
      <c r="C176" s="93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>
        <f t="shared" si="5"/>
        <v>0</v>
      </c>
      <c r="U176" s="274"/>
    </row>
    <row r="177" spans="1:21" ht="13.5" hidden="1">
      <c r="A177" s="88" t="s">
        <v>554</v>
      </c>
      <c r="B177" s="88" t="s">
        <v>11</v>
      </c>
      <c r="C177" s="89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>
        <f t="shared" si="5"/>
        <v>0</v>
      </c>
      <c r="U177" s="273"/>
    </row>
    <row r="178" spans="1:21" ht="12.75" hidden="1">
      <c r="A178" s="91"/>
      <c r="B178" s="92" t="s">
        <v>12</v>
      </c>
      <c r="C178" s="93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>
        <f t="shared" si="5"/>
        <v>0</v>
      </c>
      <c r="U178" s="274"/>
    </row>
    <row r="179" spans="1:21" ht="12.75" hidden="1">
      <c r="A179" s="91"/>
      <c r="B179" s="92" t="s">
        <v>13</v>
      </c>
      <c r="C179" s="93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>
        <f t="shared" si="5"/>
        <v>0</v>
      </c>
      <c r="U179" s="274"/>
    </row>
    <row r="180" spans="1:21" ht="13.5">
      <c r="A180" s="88" t="s">
        <v>550</v>
      </c>
      <c r="B180" s="88" t="s">
        <v>11</v>
      </c>
      <c r="C180" s="89"/>
      <c r="D180" s="90">
        <f aca="true" t="shared" si="6" ref="D180:T180">D165+D168</f>
        <v>8038000</v>
      </c>
      <c r="E180" s="90">
        <f t="shared" si="6"/>
        <v>1200000</v>
      </c>
      <c r="F180" s="90">
        <f t="shared" si="6"/>
        <v>1107000</v>
      </c>
      <c r="G180" s="90">
        <f t="shared" si="6"/>
        <v>233099000</v>
      </c>
      <c r="H180" s="90">
        <f t="shared" si="6"/>
        <v>129052000</v>
      </c>
      <c r="I180" s="90">
        <f t="shared" si="6"/>
        <v>1606600000</v>
      </c>
      <c r="J180" s="90">
        <f t="shared" si="6"/>
        <v>0</v>
      </c>
      <c r="K180" s="90">
        <f t="shared" si="6"/>
        <v>0</v>
      </c>
      <c r="L180" s="90">
        <f t="shared" si="6"/>
        <v>481756000</v>
      </c>
      <c r="M180" s="90">
        <f t="shared" si="6"/>
        <v>0</v>
      </c>
      <c r="N180" s="90">
        <f t="shared" si="6"/>
        <v>0</v>
      </c>
      <c r="O180" s="90">
        <f t="shared" si="6"/>
        <v>2460852000</v>
      </c>
      <c r="P180" s="90">
        <f t="shared" si="6"/>
        <v>0</v>
      </c>
      <c r="Q180" s="90">
        <f t="shared" si="6"/>
        <v>0</v>
      </c>
      <c r="R180" s="90">
        <f t="shared" si="6"/>
        <v>0</v>
      </c>
      <c r="S180" s="90">
        <f t="shared" si="6"/>
        <v>0</v>
      </c>
      <c r="T180" s="90">
        <f t="shared" si="6"/>
        <v>2460852000</v>
      </c>
      <c r="U180" s="273"/>
    </row>
    <row r="181" spans="1:21" ht="12.75">
      <c r="A181" s="91"/>
      <c r="B181" s="92" t="s">
        <v>12</v>
      </c>
      <c r="C181" s="93"/>
      <c r="D181" s="17">
        <f aca="true" t="shared" si="7" ref="D181:T181">D166+D169</f>
        <v>0</v>
      </c>
      <c r="E181" s="17">
        <f t="shared" si="7"/>
        <v>1200000</v>
      </c>
      <c r="F181" s="17">
        <f t="shared" si="7"/>
        <v>1107000</v>
      </c>
      <c r="G181" s="17">
        <f t="shared" si="7"/>
        <v>379213000</v>
      </c>
      <c r="H181" s="17">
        <f t="shared" si="7"/>
        <v>137290000</v>
      </c>
      <c r="I181" s="17">
        <f t="shared" si="7"/>
        <v>1712100000</v>
      </c>
      <c r="J181" s="17">
        <f t="shared" si="7"/>
        <v>1600000</v>
      </c>
      <c r="K181" s="17">
        <f t="shared" si="7"/>
        <v>176190000</v>
      </c>
      <c r="L181" s="17">
        <f t="shared" si="7"/>
        <v>418352000</v>
      </c>
      <c r="M181" s="17">
        <f t="shared" si="7"/>
        <v>0</v>
      </c>
      <c r="N181" s="17">
        <f t="shared" si="7"/>
        <v>0</v>
      </c>
      <c r="O181" s="17">
        <f t="shared" si="7"/>
        <v>2827052000</v>
      </c>
      <c r="P181" s="17">
        <f t="shared" si="7"/>
        <v>0</v>
      </c>
      <c r="Q181" s="17">
        <f t="shared" si="7"/>
        <v>0</v>
      </c>
      <c r="R181" s="17">
        <f t="shared" si="7"/>
        <v>0</v>
      </c>
      <c r="S181" s="17">
        <f t="shared" si="7"/>
        <v>0</v>
      </c>
      <c r="T181" s="17">
        <f t="shared" si="7"/>
        <v>2827052000</v>
      </c>
      <c r="U181" s="274"/>
    </row>
    <row r="182" spans="1:21" ht="12.75">
      <c r="A182" s="91"/>
      <c r="B182" s="92" t="s">
        <v>13</v>
      </c>
      <c r="C182" s="93"/>
      <c r="D182" s="17">
        <f aca="true" t="shared" si="8" ref="D182:T182">D167+D170</f>
        <v>0</v>
      </c>
      <c r="E182" s="17">
        <f t="shared" si="8"/>
        <v>1200000</v>
      </c>
      <c r="F182" s="17">
        <f t="shared" si="8"/>
        <v>1107000</v>
      </c>
      <c r="G182" s="17">
        <f t="shared" si="8"/>
        <v>379213000</v>
      </c>
      <c r="H182" s="17">
        <f t="shared" si="8"/>
        <v>137290000</v>
      </c>
      <c r="I182" s="17">
        <f t="shared" si="8"/>
        <v>1842675000</v>
      </c>
      <c r="J182" s="17">
        <f t="shared" si="8"/>
        <v>1600000</v>
      </c>
      <c r="K182" s="17">
        <f t="shared" si="8"/>
        <v>176190000</v>
      </c>
      <c r="L182" s="17">
        <f t="shared" si="8"/>
        <v>418352000</v>
      </c>
      <c r="M182" s="17">
        <f t="shared" si="8"/>
        <v>0</v>
      </c>
      <c r="N182" s="17">
        <f t="shared" si="8"/>
        <v>0</v>
      </c>
      <c r="O182" s="17">
        <f t="shared" si="8"/>
        <v>2957627000</v>
      </c>
      <c r="P182" s="17">
        <f t="shared" si="8"/>
        <v>0</v>
      </c>
      <c r="Q182" s="17">
        <f t="shared" si="8"/>
        <v>0</v>
      </c>
      <c r="R182" s="17">
        <f t="shared" si="8"/>
        <v>0</v>
      </c>
      <c r="S182" s="17">
        <f t="shared" si="8"/>
        <v>0</v>
      </c>
      <c r="T182" s="17">
        <f t="shared" si="8"/>
        <v>2957627000</v>
      </c>
      <c r="U182" s="274"/>
    </row>
    <row r="183" spans="1:21" ht="13.5">
      <c r="A183" s="88" t="s">
        <v>555</v>
      </c>
      <c r="B183" s="88" t="s">
        <v>11</v>
      </c>
      <c r="C183" s="89"/>
      <c r="D183" s="90"/>
      <c r="E183" s="90"/>
      <c r="F183" s="90"/>
      <c r="G183" s="90"/>
      <c r="H183" s="90">
        <v>376862000</v>
      </c>
      <c r="I183" s="90"/>
      <c r="J183" s="90"/>
      <c r="K183" s="90"/>
      <c r="L183" s="90"/>
      <c r="M183" s="90"/>
      <c r="N183" s="90"/>
      <c r="O183" s="90">
        <v>376862000</v>
      </c>
      <c r="P183" s="90"/>
      <c r="Q183" s="90">
        <v>4066805000</v>
      </c>
      <c r="R183" s="90"/>
      <c r="S183" s="90"/>
      <c r="T183" s="90">
        <f aca="true" t="shared" si="9" ref="T183:T214">P183+O183+Q183+R183+S183</f>
        <v>4443667000</v>
      </c>
      <c r="U183" s="273"/>
    </row>
    <row r="184" spans="1:21" ht="12.75">
      <c r="A184" s="91"/>
      <c r="B184" s="92" t="s">
        <v>12</v>
      </c>
      <c r="C184" s="93"/>
      <c r="D184" s="17"/>
      <c r="E184" s="17"/>
      <c r="F184" s="17"/>
      <c r="G184" s="17"/>
      <c r="H184" s="17">
        <v>376862000</v>
      </c>
      <c r="I184" s="17"/>
      <c r="J184" s="17"/>
      <c r="K184" s="17"/>
      <c r="L184" s="17"/>
      <c r="M184" s="17"/>
      <c r="N184" s="17"/>
      <c r="O184" s="17">
        <v>376862000</v>
      </c>
      <c r="P184" s="17"/>
      <c r="Q184" s="17">
        <v>4197036000</v>
      </c>
      <c r="R184" s="17"/>
      <c r="S184" s="17"/>
      <c r="T184" s="17">
        <f t="shared" si="9"/>
        <v>4573898000</v>
      </c>
      <c r="U184" s="274"/>
    </row>
    <row r="185" spans="1:21" ht="12.75">
      <c r="A185" s="91"/>
      <c r="B185" s="92" t="s">
        <v>13</v>
      </c>
      <c r="C185" s="93"/>
      <c r="D185" s="17"/>
      <c r="E185" s="17"/>
      <c r="F185" s="17"/>
      <c r="G185" s="17"/>
      <c r="H185" s="17">
        <v>376862000</v>
      </c>
      <c r="I185" s="17"/>
      <c r="J185" s="17"/>
      <c r="K185" s="17"/>
      <c r="L185" s="17"/>
      <c r="M185" s="17"/>
      <c r="N185" s="17"/>
      <c r="O185" s="17">
        <v>376862000</v>
      </c>
      <c r="P185" s="17"/>
      <c r="Q185" s="17">
        <v>4197036000</v>
      </c>
      <c r="R185" s="17"/>
      <c r="S185" s="17"/>
      <c r="T185" s="17">
        <f t="shared" si="9"/>
        <v>4573898000</v>
      </c>
      <c r="U185" s="274"/>
    </row>
    <row r="186" spans="1:21" ht="13.5" hidden="1">
      <c r="A186" s="88" t="s">
        <v>556</v>
      </c>
      <c r="B186" s="88" t="s">
        <v>11</v>
      </c>
      <c r="C186" s="89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>
        <f t="shared" si="9"/>
        <v>0</v>
      </c>
      <c r="U186" s="273"/>
    </row>
    <row r="187" spans="1:21" ht="12.75" hidden="1">
      <c r="A187" s="91"/>
      <c r="B187" s="92" t="s">
        <v>12</v>
      </c>
      <c r="C187" s="93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>
        <f t="shared" si="9"/>
        <v>0</v>
      </c>
      <c r="U187" s="274"/>
    </row>
    <row r="188" spans="1:21" ht="12.75" hidden="1">
      <c r="A188" s="91"/>
      <c r="B188" s="92" t="s">
        <v>13</v>
      </c>
      <c r="C188" s="93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>
        <f t="shared" si="9"/>
        <v>0</v>
      </c>
      <c r="U188" s="274"/>
    </row>
    <row r="189" spans="1:21" ht="13.5">
      <c r="A189" s="88" t="s">
        <v>557</v>
      </c>
      <c r="B189" s="88" t="s">
        <v>11</v>
      </c>
      <c r="C189" s="89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>
        <v>1828025000</v>
      </c>
      <c r="Q189" s="90"/>
      <c r="R189" s="90"/>
      <c r="S189" s="90"/>
      <c r="T189" s="90">
        <f t="shared" si="9"/>
        <v>1828025000</v>
      </c>
      <c r="U189" s="273"/>
    </row>
    <row r="190" spans="1:21" ht="12.75">
      <c r="A190" s="91"/>
      <c r="B190" s="92" t="s">
        <v>12</v>
      </c>
      <c r="C190" s="93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>
        <v>1361390000</v>
      </c>
      <c r="Q190" s="17"/>
      <c r="R190" s="17"/>
      <c r="S190" s="17"/>
      <c r="T190" s="17">
        <f t="shared" si="9"/>
        <v>1361390000</v>
      </c>
      <c r="U190" s="274"/>
    </row>
    <row r="191" spans="1:21" ht="12.75">
      <c r="A191" s="91"/>
      <c r="B191" s="92" t="s">
        <v>13</v>
      </c>
      <c r="C191" s="93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>
        <v>851872000</v>
      </c>
      <c r="Q191" s="17"/>
      <c r="R191" s="17"/>
      <c r="S191" s="17"/>
      <c r="T191" s="17">
        <f t="shared" si="9"/>
        <v>851872000</v>
      </c>
      <c r="U191" s="274"/>
    </row>
    <row r="192" spans="1:21" ht="13.5">
      <c r="A192" s="88" t="s">
        <v>558</v>
      </c>
      <c r="B192" s="88" t="s">
        <v>11</v>
      </c>
      <c r="C192" s="89"/>
      <c r="D192" s="90"/>
      <c r="E192" s="90"/>
      <c r="F192" s="90"/>
      <c r="G192" s="90">
        <v>10999000</v>
      </c>
      <c r="H192" s="90"/>
      <c r="I192" s="90"/>
      <c r="J192" s="90"/>
      <c r="K192" s="90"/>
      <c r="L192" s="90"/>
      <c r="M192" s="90"/>
      <c r="N192" s="90"/>
      <c r="O192" s="90">
        <v>10999000</v>
      </c>
      <c r="P192" s="90"/>
      <c r="Q192" s="90"/>
      <c r="R192" s="90"/>
      <c r="S192" s="90"/>
      <c r="T192" s="90">
        <f t="shared" si="9"/>
        <v>10999000</v>
      </c>
      <c r="U192" s="273"/>
    </row>
    <row r="193" spans="1:21" ht="12.75">
      <c r="A193" s="91"/>
      <c r="B193" s="92" t="s">
        <v>12</v>
      </c>
      <c r="C193" s="93"/>
      <c r="D193" s="17"/>
      <c r="E193" s="17"/>
      <c r="F193" s="17"/>
      <c r="G193" s="17">
        <v>14674000</v>
      </c>
      <c r="H193" s="17"/>
      <c r="I193" s="17"/>
      <c r="J193" s="17"/>
      <c r="K193" s="17"/>
      <c r="L193" s="17">
        <v>662000</v>
      </c>
      <c r="M193" s="17"/>
      <c r="N193" s="17"/>
      <c r="O193" s="17">
        <v>15336000</v>
      </c>
      <c r="P193" s="17"/>
      <c r="Q193" s="17"/>
      <c r="R193" s="17"/>
      <c r="S193" s="17"/>
      <c r="T193" s="17">
        <f t="shared" si="9"/>
        <v>15336000</v>
      </c>
      <c r="U193" s="274"/>
    </row>
    <row r="194" spans="1:21" ht="12.75">
      <c r="A194" s="91"/>
      <c r="B194" s="92" t="s">
        <v>13</v>
      </c>
      <c r="C194" s="93"/>
      <c r="D194" s="17"/>
      <c r="E194" s="17"/>
      <c r="F194" s="17"/>
      <c r="G194" s="17">
        <v>14674000</v>
      </c>
      <c r="H194" s="17"/>
      <c r="I194" s="17"/>
      <c r="J194" s="17"/>
      <c r="K194" s="17"/>
      <c r="L194" s="17">
        <v>662000</v>
      </c>
      <c r="M194" s="17"/>
      <c r="N194" s="17"/>
      <c r="O194" s="17">
        <v>15336000</v>
      </c>
      <c r="P194" s="17"/>
      <c r="Q194" s="17"/>
      <c r="R194" s="17"/>
      <c r="S194" s="17"/>
      <c r="T194" s="17">
        <f t="shared" si="9"/>
        <v>15336000</v>
      </c>
      <c r="U194" s="274"/>
    </row>
    <row r="195" spans="1:21" ht="13.5" hidden="1">
      <c r="A195" s="88" t="s">
        <v>559</v>
      </c>
      <c r="B195" s="88" t="s">
        <v>11</v>
      </c>
      <c r="C195" s="89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>
        <f t="shared" si="9"/>
        <v>0</v>
      </c>
      <c r="U195" s="273"/>
    </row>
    <row r="196" spans="1:21" ht="12.75" hidden="1">
      <c r="A196" s="91"/>
      <c r="B196" s="92" t="s">
        <v>12</v>
      </c>
      <c r="C196" s="93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>
        <f t="shared" si="9"/>
        <v>0</v>
      </c>
      <c r="U196" s="274"/>
    </row>
    <row r="197" spans="1:21" ht="12.75" hidden="1">
      <c r="A197" s="91"/>
      <c r="B197" s="92" t="s">
        <v>13</v>
      </c>
      <c r="C197" s="93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>
        <f t="shared" si="9"/>
        <v>0</v>
      </c>
      <c r="U197" s="274"/>
    </row>
    <row r="198" spans="1:21" ht="13.5">
      <c r="A198" s="88" t="s">
        <v>560</v>
      </c>
      <c r="B198" s="88" t="s">
        <v>11</v>
      </c>
      <c r="C198" s="89"/>
      <c r="D198" s="90"/>
      <c r="E198" s="90"/>
      <c r="F198" s="90"/>
      <c r="G198" s="90"/>
      <c r="H198" s="90"/>
      <c r="I198" s="90">
        <v>117696000</v>
      </c>
      <c r="J198" s="90"/>
      <c r="K198" s="90"/>
      <c r="L198" s="90"/>
      <c r="M198" s="90"/>
      <c r="N198" s="90"/>
      <c r="O198" s="90">
        <v>117696000</v>
      </c>
      <c r="P198" s="90"/>
      <c r="Q198" s="90"/>
      <c r="R198" s="90"/>
      <c r="S198" s="90"/>
      <c r="T198" s="90">
        <f t="shared" si="9"/>
        <v>117696000</v>
      </c>
      <c r="U198" s="273"/>
    </row>
    <row r="199" spans="1:21" ht="12.75">
      <c r="A199" s="91"/>
      <c r="B199" s="92" t="s">
        <v>12</v>
      </c>
      <c r="C199" s="93"/>
      <c r="D199" s="17"/>
      <c r="E199" s="17"/>
      <c r="F199" s="17"/>
      <c r="G199" s="17"/>
      <c r="H199" s="17"/>
      <c r="I199" s="17">
        <v>117696000</v>
      </c>
      <c r="J199" s="17"/>
      <c r="K199" s="17"/>
      <c r="L199" s="17"/>
      <c r="M199" s="17"/>
      <c r="N199" s="17"/>
      <c r="O199" s="17">
        <v>117696000</v>
      </c>
      <c r="P199" s="17"/>
      <c r="Q199" s="17"/>
      <c r="R199" s="17"/>
      <c r="S199" s="17"/>
      <c r="T199" s="17">
        <f t="shared" si="9"/>
        <v>117696000</v>
      </c>
      <c r="U199" s="274"/>
    </row>
    <row r="200" spans="1:21" ht="12.75">
      <c r="A200" s="91"/>
      <c r="B200" s="92" t="s">
        <v>13</v>
      </c>
      <c r="C200" s="93"/>
      <c r="D200" s="17"/>
      <c r="E200" s="17"/>
      <c r="F200" s="17"/>
      <c r="G200" s="17"/>
      <c r="H200" s="17"/>
      <c r="I200" s="17">
        <v>117696000</v>
      </c>
      <c r="J200" s="17"/>
      <c r="K200" s="17"/>
      <c r="L200" s="17"/>
      <c r="M200" s="17"/>
      <c r="N200" s="17"/>
      <c r="O200" s="17">
        <v>117696000</v>
      </c>
      <c r="P200" s="17"/>
      <c r="Q200" s="17"/>
      <c r="R200" s="17"/>
      <c r="S200" s="17"/>
      <c r="T200" s="17">
        <f t="shared" si="9"/>
        <v>117696000</v>
      </c>
      <c r="U200" s="274"/>
    </row>
    <row r="201" spans="1:21" ht="13.5" hidden="1">
      <c r="A201" s="88" t="s">
        <v>561</v>
      </c>
      <c r="B201" s="88" t="s">
        <v>11</v>
      </c>
      <c r="C201" s="89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>
        <f t="shared" si="9"/>
        <v>0</v>
      </c>
      <c r="U201" s="273"/>
    </row>
    <row r="202" spans="1:21" ht="12.75" hidden="1">
      <c r="A202" s="91"/>
      <c r="B202" s="92" t="s">
        <v>12</v>
      </c>
      <c r="C202" s="93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>
        <f t="shared" si="9"/>
        <v>0</v>
      </c>
      <c r="U202" s="274"/>
    </row>
    <row r="203" spans="1:21" ht="12.75" hidden="1">
      <c r="A203" s="91"/>
      <c r="B203" s="92" t="s">
        <v>13</v>
      </c>
      <c r="C203" s="93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>
        <f t="shared" si="9"/>
        <v>0</v>
      </c>
      <c r="U203" s="274"/>
    </row>
    <row r="204" spans="1:21" ht="13.5" hidden="1">
      <c r="A204" s="88" t="s">
        <v>562</v>
      </c>
      <c r="B204" s="88" t="s">
        <v>11</v>
      </c>
      <c r="C204" s="89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>
        <f t="shared" si="9"/>
        <v>0</v>
      </c>
      <c r="U204" s="273"/>
    </row>
    <row r="205" spans="1:21" ht="12.75" hidden="1">
      <c r="A205" s="91"/>
      <c r="B205" s="92" t="s">
        <v>12</v>
      </c>
      <c r="C205" s="93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>
        <f t="shared" si="9"/>
        <v>0</v>
      </c>
      <c r="U205" s="274"/>
    </row>
    <row r="206" spans="1:21" ht="12.75" hidden="1">
      <c r="A206" s="91"/>
      <c r="B206" s="92" t="s">
        <v>13</v>
      </c>
      <c r="C206" s="93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>
        <f t="shared" si="9"/>
        <v>0</v>
      </c>
      <c r="U206" s="274"/>
    </row>
    <row r="207" spans="1:21" ht="13.5">
      <c r="A207" s="88" t="s">
        <v>563</v>
      </c>
      <c r="B207" s="88" t="s">
        <v>11</v>
      </c>
      <c r="C207" s="89"/>
      <c r="D207" s="90"/>
      <c r="E207" s="90"/>
      <c r="F207" s="90"/>
      <c r="G207" s="90">
        <v>2438000</v>
      </c>
      <c r="H207" s="90"/>
      <c r="I207" s="90"/>
      <c r="J207" s="90"/>
      <c r="K207" s="90"/>
      <c r="L207" s="90"/>
      <c r="M207" s="90"/>
      <c r="N207" s="90"/>
      <c r="O207" s="90">
        <v>2438000</v>
      </c>
      <c r="P207" s="90"/>
      <c r="Q207" s="90"/>
      <c r="R207" s="90"/>
      <c r="S207" s="90"/>
      <c r="T207" s="90">
        <f t="shared" si="9"/>
        <v>2438000</v>
      </c>
      <c r="U207" s="273"/>
    </row>
    <row r="208" spans="1:21" ht="12.75">
      <c r="A208" s="91"/>
      <c r="B208" s="92" t="s">
        <v>12</v>
      </c>
      <c r="C208" s="93"/>
      <c r="D208" s="17"/>
      <c r="E208" s="17"/>
      <c r="F208" s="17"/>
      <c r="G208" s="17">
        <v>2438000</v>
      </c>
      <c r="H208" s="17"/>
      <c r="I208" s="17"/>
      <c r="J208" s="17"/>
      <c r="K208" s="17"/>
      <c r="L208" s="17"/>
      <c r="M208" s="17"/>
      <c r="N208" s="17"/>
      <c r="O208" s="17">
        <v>2438000</v>
      </c>
      <c r="P208" s="17"/>
      <c r="Q208" s="17"/>
      <c r="R208" s="17"/>
      <c r="S208" s="17"/>
      <c r="T208" s="17">
        <f t="shared" si="9"/>
        <v>2438000</v>
      </c>
      <c r="U208" s="274"/>
    </row>
    <row r="209" spans="1:21" ht="12.75">
      <c r="A209" s="91"/>
      <c r="B209" s="92" t="s">
        <v>13</v>
      </c>
      <c r="C209" s="93"/>
      <c r="D209" s="17"/>
      <c r="E209" s="17"/>
      <c r="F209" s="17"/>
      <c r="G209" s="17">
        <v>2438000</v>
      </c>
      <c r="H209" s="17"/>
      <c r="I209" s="17"/>
      <c r="J209" s="17"/>
      <c r="K209" s="17"/>
      <c r="L209" s="17"/>
      <c r="M209" s="17"/>
      <c r="N209" s="17"/>
      <c r="O209" s="17">
        <v>2438000</v>
      </c>
      <c r="P209" s="17"/>
      <c r="Q209" s="17"/>
      <c r="R209" s="17"/>
      <c r="S209" s="17"/>
      <c r="T209" s="17">
        <f t="shared" si="9"/>
        <v>2438000</v>
      </c>
      <c r="U209" s="274"/>
    </row>
    <row r="210" spans="1:21" ht="13.5" hidden="1">
      <c r="A210" s="88" t="s">
        <v>564</v>
      </c>
      <c r="B210" s="88" t="s">
        <v>11</v>
      </c>
      <c r="C210" s="89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>
        <f t="shared" si="9"/>
        <v>0</v>
      </c>
      <c r="U210" s="273"/>
    </row>
    <row r="211" spans="1:21" ht="12.75" hidden="1">
      <c r="A211" s="91"/>
      <c r="B211" s="92" t="s">
        <v>12</v>
      </c>
      <c r="C211" s="93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>
        <f t="shared" si="9"/>
        <v>0</v>
      </c>
      <c r="U211" s="274"/>
    </row>
    <row r="212" spans="1:21" ht="12.75" hidden="1">
      <c r="A212" s="91"/>
      <c r="B212" s="92" t="s">
        <v>13</v>
      </c>
      <c r="C212" s="93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>
        <f t="shared" si="9"/>
        <v>0</v>
      </c>
      <c r="U212" s="274"/>
    </row>
    <row r="213" spans="1:21" ht="13.5" hidden="1">
      <c r="A213" s="88" t="s">
        <v>565</v>
      </c>
      <c r="B213" s="88" t="s">
        <v>11</v>
      </c>
      <c r="C213" s="89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>
        <f t="shared" si="9"/>
        <v>0</v>
      </c>
      <c r="U213" s="273"/>
    </row>
    <row r="214" spans="1:21" ht="12.75" hidden="1">
      <c r="A214" s="91"/>
      <c r="B214" s="92" t="s">
        <v>12</v>
      </c>
      <c r="C214" s="93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>
        <f t="shared" si="9"/>
        <v>0</v>
      </c>
      <c r="U214" s="274"/>
    </row>
    <row r="215" spans="1:21" ht="12.75" hidden="1">
      <c r="A215" s="91"/>
      <c r="B215" s="92" t="s">
        <v>13</v>
      </c>
      <c r="C215" s="93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>
        <f aca="true" t="shared" si="10" ref="T215:T246">P215+O215+Q215+R215+S215</f>
        <v>0</v>
      </c>
      <c r="U215" s="274"/>
    </row>
    <row r="216" spans="1:21" ht="13.5">
      <c r="A216" s="88" t="s">
        <v>566</v>
      </c>
      <c r="B216" s="88" t="s">
        <v>11</v>
      </c>
      <c r="C216" s="89"/>
      <c r="D216" s="90"/>
      <c r="E216" s="90"/>
      <c r="F216" s="90"/>
      <c r="G216" s="90"/>
      <c r="H216" s="90"/>
      <c r="I216" s="90">
        <v>9514000</v>
      </c>
      <c r="J216" s="90"/>
      <c r="K216" s="90"/>
      <c r="L216" s="90"/>
      <c r="M216" s="90"/>
      <c r="N216" s="90"/>
      <c r="O216" s="90">
        <v>9514000</v>
      </c>
      <c r="P216" s="90"/>
      <c r="Q216" s="90"/>
      <c r="R216" s="90"/>
      <c r="S216" s="90"/>
      <c r="T216" s="90">
        <f t="shared" si="10"/>
        <v>9514000</v>
      </c>
      <c r="U216" s="273"/>
    </row>
    <row r="217" spans="1:21" ht="12.75">
      <c r="A217" s="91"/>
      <c r="B217" s="92" t="s">
        <v>12</v>
      </c>
      <c r="C217" s="93"/>
      <c r="D217" s="17"/>
      <c r="E217" s="17"/>
      <c r="F217" s="17"/>
      <c r="G217" s="17"/>
      <c r="H217" s="17"/>
      <c r="I217" s="17">
        <v>9514000</v>
      </c>
      <c r="J217" s="17"/>
      <c r="K217" s="17"/>
      <c r="L217" s="17"/>
      <c r="M217" s="17"/>
      <c r="N217" s="17"/>
      <c r="O217" s="17">
        <v>9514000</v>
      </c>
      <c r="P217" s="17"/>
      <c r="Q217" s="17"/>
      <c r="R217" s="17"/>
      <c r="S217" s="17"/>
      <c r="T217" s="17">
        <f t="shared" si="10"/>
        <v>9514000</v>
      </c>
      <c r="U217" s="274"/>
    </row>
    <row r="218" spans="1:21" ht="12.75">
      <c r="A218" s="91"/>
      <c r="B218" s="92" t="s">
        <v>13</v>
      </c>
      <c r="C218" s="93"/>
      <c r="D218" s="17"/>
      <c r="E218" s="17"/>
      <c r="F218" s="17"/>
      <c r="G218" s="17"/>
      <c r="H218" s="17"/>
      <c r="I218" s="17">
        <v>9514000</v>
      </c>
      <c r="J218" s="17"/>
      <c r="K218" s="17"/>
      <c r="L218" s="17"/>
      <c r="M218" s="17"/>
      <c r="N218" s="17"/>
      <c r="O218" s="17">
        <v>9514000</v>
      </c>
      <c r="P218" s="17"/>
      <c r="Q218" s="17"/>
      <c r="R218" s="17"/>
      <c r="S218" s="17"/>
      <c r="T218" s="17">
        <f t="shared" si="10"/>
        <v>9514000</v>
      </c>
      <c r="U218" s="274"/>
    </row>
    <row r="219" spans="1:21" ht="13.5">
      <c r="A219" s="88" t="s">
        <v>567</v>
      </c>
      <c r="B219" s="88" t="s">
        <v>11</v>
      </c>
      <c r="C219" s="89"/>
      <c r="D219" s="90"/>
      <c r="E219" s="90"/>
      <c r="F219" s="90"/>
      <c r="G219" s="90"/>
      <c r="H219" s="90"/>
      <c r="I219" s="90">
        <v>14500000</v>
      </c>
      <c r="J219" s="90"/>
      <c r="K219" s="90"/>
      <c r="L219" s="90"/>
      <c r="M219" s="90"/>
      <c r="N219" s="90"/>
      <c r="O219" s="90">
        <v>14500000</v>
      </c>
      <c r="P219" s="90"/>
      <c r="Q219" s="90"/>
      <c r="R219" s="90"/>
      <c r="S219" s="90"/>
      <c r="T219" s="90">
        <f t="shared" si="10"/>
        <v>14500000</v>
      </c>
      <c r="U219" s="273"/>
    </row>
    <row r="220" spans="1:21" ht="12.75">
      <c r="A220" s="91"/>
      <c r="B220" s="92" t="s">
        <v>12</v>
      </c>
      <c r="C220" s="93"/>
      <c r="D220" s="17"/>
      <c r="E220" s="17"/>
      <c r="F220" s="17"/>
      <c r="G220" s="17"/>
      <c r="H220" s="17"/>
      <c r="I220" s="17">
        <v>14500000</v>
      </c>
      <c r="J220" s="17"/>
      <c r="K220" s="17"/>
      <c r="L220" s="17"/>
      <c r="M220" s="17"/>
      <c r="N220" s="17"/>
      <c r="O220" s="17">
        <v>14500000</v>
      </c>
      <c r="P220" s="17"/>
      <c r="Q220" s="17"/>
      <c r="R220" s="17"/>
      <c r="S220" s="17"/>
      <c r="T220" s="17">
        <f t="shared" si="10"/>
        <v>14500000</v>
      </c>
      <c r="U220" s="274"/>
    </row>
    <row r="221" spans="1:21" ht="12.75">
      <c r="A221" s="91"/>
      <c r="B221" s="92" t="s">
        <v>13</v>
      </c>
      <c r="C221" s="93"/>
      <c r="D221" s="17"/>
      <c r="E221" s="17"/>
      <c r="F221" s="17"/>
      <c r="G221" s="17"/>
      <c r="H221" s="17"/>
      <c r="I221" s="17">
        <v>14500000</v>
      </c>
      <c r="J221" s="17"/>
      <c r="K221" s="17"/>
      <c r="L221" s="17"/>
      <c r="M221" s="17"/>
      <c r="N221" s="17"/>
      <c r="O221" s="17">
        <v>14500000</v>
      </c>
      <c r="P221" s="17"/>
      <c r="Q221" s="17"/>
      <c r="R221" s="17"/>
      <c r="S221" s="17"/>
      <c r="T221" s="17">
        <f t="shared" si="10"/>
        <v>14500000</v>
      </c>
      <c r="U221" s="274"/>
    </row>
    <row r="222" spans="1:21" ht="13.5">
      <c r="A222" s="88" t="s">
        <v>568</v>
      </c>
      <c r="B222" s="88" t="s">
        <v>11</v>
      </c>
      <c r="C222" s="89"/>
      <c r="D222" s="90"/>
      <c r="E222" s="90"/>
      <c r="F222" s="90"/>
      <c r="G222" s="90"/>
      <c r="H222" s="90"/>
      <c r="I222" s="90">
        <v>8000000</v>
      </c>
      <c r="J222" s="90"/>
      <c r="K222" s="90"/>
      <c r="L222" s="90"/>
      <c r="M222" s="90"/>
      <c r="N222" s="90"/>
      <c r="O222" s="90">
        <v>8000000</v>
      </c>
      <c r="P222" s="90"/>
      <c r="Q222" s="90"/>
      <c r="R222" s="90"/>
      <c r="S222" s="90"/>
      <c r="T222" s="90">
        <f t="shared" si="10"/>
        <v>8000000</v>
      </c>
      <c r="U222" s="273"/>
    </row>
    <row r="223" spans="1:21" ht="12.75">
      <c r="A223" s="91"/>
      <c r="B223" s="92" t="s">
        <v>12</v>
      </c>
      <c r="C223" s="93"/>
      <c r="D223" s="17"/>
      <c r="E223" s="17"/>
      <c r="F223" s="17"/>
      <c r="G223" s="17"/>
      <c r="H223" s="17"/>
      <c r="I223" s="17">
        <v>8000000</v>
      </c>
      <c r="J223" s="17"/>
      <c r="K223" s="17"/>
      <c r="L223" s="17"/>
      <c r="M223" s="17"/>
      <c r="N223" s="17"/>
      <c r="O223" s="17">
        <v>8000000</v>
      </c>
      <c r="P223" s="17"/>
      <c r="Q223" s="17"/>
      <c r="R223" s="17"/>
      <c r="S223" s="17"/>
      <c r="T223" s="17">
        <f t="shared" si="10"/>
        <v>8000000</v>
      </c>
      <c r="U223" s="274"/>
    </row>
    <row r="224" spans="1:21" s="97" customFormat="1" ht="12.75">
      <c r="A224" s="94"/>
      <c r="B224" s="95" t="s">
        <v>13</v>
      </c>
      <c r="C224" s="96"/>
      <c r="D224" s="31"/>
      <c r="E224" s="31"/>
      <c r="F224" s="31"/>
      <c r="G224" s="31"/>
      <c r="H224" s="31"/>
      <c r="I224" s="31">
        <v>8000000</v>
      </c>
      <c r="J224" s="31"/>
      <c r="K224" s="31"/>
      <c r="L224" s="31"/>
      <c r="M224" s="31"/>
      <c r="N224" s="31"/>
      <c r="O224" s="31">
        <v>8000000</v>
      </c>
      <c r="P224" s="31"/>
      <c r="Q224" s="31"/>
      <c r="R224" s="31"/>
      <c r="S224" s="31"/>
      <c r="T224" s="31">
        <f t="shared" si="10"/>
        <v>8000000</v>
      </c>
      <c r="U224" s="275"/>
    </row>
    <row r="225" spans="1:21" s="280" customFormat="1" ht="13.5" hidden="1">
      <c r="A225" s="276" t="s">
        <v>568</v>
      </c>
      <c r="B225" s="276" t="s">
        <v>11</v>
      </c>
      <c r="C225" s="277"/>
      <c r="D225" s="278"/>
      <c r="E225" s="278"/>
      <c r="F225" s="278"/>
      <c r="G225" s="278"/>
      <c r="H225" s="278"/>
      <c r="I225" s="278"/>
      <c r="J225" s="278"/>
      <c r="K225" s="278"/>
      <c r="L225" s="278"/>
      <c r="M225" s="278"/>
      <c r="N225" s="278"/>
      <c r="O225" s="278"/>
      <c r="P225" s="278"/>
      <c r="Q225" s="278"/>
      <c r="R225" s="278"/>
      <c r="S225" s="278"/>
      <c r="T225" s="278">
        <f t="shared" si="10"/>
        <v>0</v>
      </c>
      <c r="U225" s="279"/>
    </row>
    <row r="226" spans="1:21" s="280" customFormat="1" ht="12.75" hidden="1">
      <c r="A226" s="281"/>
      <c r="B226" s="282" t="s">
        <v>12</v>
      </c>
      <c r="C226" s="283"/>
      <c r="D226" s="166"/>
      <c r="E226" s="166"/>
      <c r="F226" s="166"/>
      <c r="G226" s="166"/>
      <c r="H226" s="166"/>
      <c r="I226" s="166"/>
      <c r="J226" s="166"/>
      <c r="K226" s="166"/>
      <c r="L226" s="166"/>
      <c r="M226" s="166"/>
      <c r="N226" s="166"/>
      <c r="O226" s="166"/>
      <c r="P226" s="166"/>
      <c r="Q226" s="166"/>
      <c r="R226" s="166"/>
      <c r="S226" s="166"/>
      <c r="T226" s="166">
        <f t="shared" si="10"/>
        <v>0</v>
      </c>
      <c r="U226" s="284"/>
    </row>
    <row r="227" spans="1:21" s="280" customFormat="1" ht="12.75" hidden="1">
      <c r="A227" s="281"/>
      <c r="B227" s="282" t="s">
        <v>13</v>
      </c>
      <c r="C227" s="283"/>
      <c r="D227" s="166"/>
      <c r="E227" s="166"/>
      <c r="F227" s="166"/>
      <c r="G227" s="166"/>
      <c r="H227" s="166"/>
      <c r="I227" s="166"/>
      <c r="J227" s="166"/>
      <c r="K227" s="166"/>
      <c r="L227" s="166"/>
      <c r="M227" s="166"/>
      <c r="N227" s="166"/>
      <c r="O227" s="166"/>
      <c r="P227" s="166"/>
      <c r="Q227" s="166"/>
      <c r="R227" s="166"/>
      <c r="S227" s="166"/>
      <c r="T227" s="166">
        <f t="shared" si="10"/>
        <v>0</v>
      </c>
      <c r="U227" s="284"/>
    </row>
    <row r="228" spans="1:21" s="100" customFormat="1" ht="13.5">
      <c r="A228" s="88" t="s">
        <v>569</v>
      </c>
      <c r="B228" s="88" t="s">
        <v>11</v>
      </c>
      <c r="C228" s="89"/>
      <c r="D228" s="90"/>
      <c r="E228" s="90"/>
      <c r="F228" s="90"/>
      <c r="G228" s="90">
        <v>24130000</v>
      </c>
      <c r="H228" s="90"/>
      <c r="I228" s="90"/>
      <c r="J228" s="90"/>
      <c r="K228" s="90"/>
      <c r="L228" s="90"/>
      <c r="M228" s="90"/>
      <c r="N228" s="90"/>
      <c r="O228" s="90">
        <v>24130000</v>
      </c>
      <c r="P228" s="90"/>
      <c r="Q228" s="90"/>
      <c r="R228" s="90"/>
      <c r="S228" s="90"/>
      <c r="T228" s="90">
        <f t="shared" si="10"/>
        <v>24130000</v>
      </c>
      <c r="U228" s="273"/>
    </row>
    <row r="229" spans="1:21" ht="12.75">
      <c r="A229" s="91"/>
      <c r="B229" s="92" t="s">
        <v>12</v>
      </c>
      <c r="C229" s="93"/>
      <c r="D229" s="17"/>
      <c r="E229" s="17"/>
      <c r="F229" s="17"/>
      <c r="G229" s="17">
        <v>24130000</v>
      </c>
      <c r="H229" s="17"/>
      <c r="I229" s="17"/>
      <c r="J229" s="17"/>
      <c r="K229" s="17"/>
      <c r="L229" s="17"/>
      <c r="M229" s="17"/>
      <c r="N229" s="17"/>
      <c r="O229" s="17">
        <v>24130000</v>
      </c>
      <c r="P229" s="17"/>
      <c r="Q229" s="17"/>
      <c r="R229" s="17"/>
      <c r="S229" s="17"/>
      <c r="T229" s="17">
        <f t="shared" si="10"/>
        <v>24130000</v>
      </c>
      <c r="U229" s="274"/>
    </row>
    <row r="230" spans="1:21" ht="12.75">
      <c r="A230" s="91"/>
      <c r="B230" s="92" t="s">
        <v>13</v>
      </c>
      <c r="C230" s="93"/>
      <c r="D230" s="17"/>
      <c r="E230" s="17"/>
      <c r="F230" s="17"/>
      <c r="G230" s="17">
        <v>24130000</v>
      </c>
      <c r="H230" s="17"/>
      <c r="I230" s="17"/>
      <c r="J230" s="17"/>
      <c r="K230" s="17"/>
      <c r="L230" s="17"/>
      <c r="M230" s="17"/>
      <c r="N230" s="17"/>
      <c r="O230" s="17">
        <v>24130000</v>
      </c>
      <c r="P230" s="17"/>
      <c r="Q230" s="17"/>
      <c r="R230" s="17"/>
      <c r="S230" s="17"/>
      <c r="T230" s="17">
        <f t="shared" si="10"/>
        <v>24130000</v>
      </c>
      <c r="U230" s="274"/>
    </row>
    <row r="231" spans="1:21" ht="13.5" hidden="1">
      <c r="A231" s="88" t="s">
        <v>570</v>
      </c>
      <c r="B231" s="88" t="s">
        <v>11</v>
      </c>
      <c r="C231" s="89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>
        <f t="shared" si="10"/>
        <v>0</v>
      </c>
      <c r="U231" s="273"/>
    </row>
    <row r="232" spans="1:21" ht="12.75" hidden="1">
      <c r="A232" s="91"/>
      <c r="B232" s="92" t="s">
        <v>12</v>
      </c>
      <c r="C232" s="93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>
        <f t="shared" si="10"/>
        <v>0</v>
      </c>
      <c r="U232" s="274"/>
    </row>
    <row r="233" spans="1:21" ht="12.75" hidden="1">
      <c r="A233" s="91"/>
      <c r="B233" s="92" t="s">
        <v>13</v>
      </c>
      <c r="C233" s="93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>
        <f t="shared" si="10"/>
        <v>0</v>
      </c>
      <c r="U233" s="274"/>
    </row>
    <row r="234" spans="1:21" ht="13.5" hidden="1">
      <c r="A234" s="88" t="s">
        <v>571</v>
      </c>
      <c r="B234" s="88" t="s">
        <v>11</v>
      </c>
      <c r="C234" s="89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>
        <f t="shared" si="10"/>
        <v>0</v>
      </c>
      <c r="U234" s="273"/>
    </row>
    <row r="235" spans="1:21" ht="12.75" hidden="1">
      <c r="A235" s="91"/>
      <c r="B235" s="92" t="s">
        <v>12</v>
      </c>
      <c r="C235" s="93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>
        <f t="shared" si="10"/>
        <v>0</v>
      </c>
      <c r="U235" s="274"/>
    </row>
    <row r="236" spans="1:21" ht="12.75" hidden="1">
      <c r="A236" s="91"/>
      <c r="B236" s="92" t="s">
        <v>13</v>
      </c>
      <c r="C236" s="93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>
        <f t="shared" si="10"/>
        <v>0</v>
      </c>
      <c r="U236" s="274"/>
    </row>
    <row r="237" spans="1:21" ht="13.5">
      <c r="A237" s="88" t="s">
        <v>572</v>
      </c>
      <c r="B237" s="88" t="s">
        <v>11</v>
      </c>
      <c r="C237" s="89"/>
      <c r="D237" s="90"/>
      <c r="E237" s="90"/>
      <c r="F237" s="90"/>
      <c r="G237" s="90"/>
      <c r="H237" s="90"/>
      <c r="I237" s="90"/>
      <c r="J237" s="90">
        <v>165000000</v>
      </c>
      <c r="K237" s="90"/>
      <c r="L237" s="90"/>
      <c r="M237" s="90"/>
      <c r="N237" s="90"/>
      <c r="O237" s="90">
        <v>165000000</v>
      </c>
      <c r="P237" s="90"/>
      <c r="Q237" s="90"/>
      <c r="R237" s="90"/>
      <c r="S237" s="90"/>
      <c r="T237" s="90">
        <f t="shared" si="10"/>
        <v>165000000</v>
      </c>
      <c r="U237" s="273"/>
    </row>
    <row r="238" spans="1:21" ht="12.75">
      <c r="A238" s="91"/>
      <c r="B238" s="92" t="s">
        <v>12</v>
      </c>
      <c r="C238" s="93"/>
      <c r="D238" s="17"/>
      <c r="E238" s="17"/>
      <c r="F238" s="17"/>
      <c r="G238" s="17"/>
      <c r="H238" s="17"/>
      <c r="I238" s="17"/>
      <c r="J238" s="17">
        <v>215000000</v>
      </c>
      <c r="K238" s="17"/>
      <c r="L238" s="17"/>
      <c r="M238" s="17"/>
      <c r="N238" s="17"/>
      <c r="O238" s="17">
        <v>215000000</v>
      </c>
      <c r="P238" s="17"/>
      <c r="Q238" s="17"/>
      <c r="R238" s="17"/>
      <c r="S238" s="17"/>
      <c r="T238" s="17">
        <f t="shared" si="10"/>
        <v>215000000</v>
      </c>
      <c r="U238" s="274"/>
    </row>
    <row r="239" spans="1:21" ht="12.75">
      <c r="A239" s="91"/>
      <c r="B239" s="92" t="s">
        <v>13</v>
      </c>
      <c r="C239" s="93"/>
      <c r="D239" s="17"/>
      <c r="E239" s="17"/>
      <c r="F239" s="17"/>
      <c r="G239" s="17"/>
      <c r="H239" s="17"/>
      <c r="I239" s="17"/>
      <c r="J239" s="17">
        <v>229000000</v>
      </c>
      <c r="K239" s="17"/>
      <c r="L239" s="17"/>
      <c r="M239" s="17"/>
      <c r="N239" s="17"/>
      <c r="O239" s="17">
        <v>229000000</v>
      </c>
      <c r="P239" s="17"/>
      <c r="Q239" s="17"/>
      <c r="R239" s="17"/>
      <c r="S239" s="17"/>
      <c r="T239" s="17">
        <f t="shared" si="10"/>
        <v>229000000</v>
      </c>
      <c r="U239" s="274"/>
    </row>
    <row r="240" spans="1:21" ht="13.5">
      <c r="A240" s="88" t="s">
        <v>573</v>
      </c>
      <c r="B240" s="88" t="s">
        <v>11</v>
      </c>
      <c r="C240" s="89"/>
      <c r="D240" s="90"/>
      <c r="E240" s="90"/>
      <c r="F240" s="90"/>
      <c r="G240" s="90"/>
      <c r="H240" s="90"/>
      <c r="I240" s="90"/>
      <c r="J240" s="90">
        <v>4500000</v>
      </c>
      <c r="K240" s="90"/>
      <c r="L240" s="90"/>
      <c r="M240" s="90"/>
      <c r="N240" s="90"/>
      <c r="O240" s="90">
        <v>4500000</v>
      </c>
      <c r="P240" s="90"/>
      <c r="Q240" s="90"/>
      <c r="R240" s="90"/>
      <c r="S240" s="90"/>
      <c r="T240" s="90">
        <f t="shared" si="10"/>
        <v>4500000</v>
      </c>
      <c r="U240" s="273"/>
    </row>
    <row r="241" spans="1:21" ht="12.75">
      <c r="A241" s="91"/>
      <c r="B241" s="92" t="s">
        <v>12</v>
      </c>
      <c r="C241" s="93"/>
      <c r="D241" s="17"/>
      <c r="E241" s="17"/>
      <c r="F241" s="17"/>
      <c r="G241" s="17"/>
      <c r="H241" s="17"/>
      <c r="I241" s="17"/>
      <c r="J241" s="17">
        <v>4500000</v>
      </c>
      <c r="K241" s="17"/>
      <c r="L241" s="17"/>
      <c r="M241" s="17"/>
      <c r="N241" s="17"/>
      <c r="O241" s="17">
        <v>4500000</v>
      </c>
      <c r="P241" s="17"/>
      <c r="Q241" s="17"/>
      <c r="R241" s="17"/>
      <c r="S241" s="17"/>
      <c r="T241" s="17">
        <f t="shared" si="10"/>
        <v>4500000</v>
      </c>
      <c r="U241" s="274"/>
    </row>
    <row r="242" spans="1:21" ht="12.75">
      <c r="A242" s="91"/>
      <c r="B242" s="92" t="s">
        <v>13</v>
      </c>
      <c r="C242" s="93"/>
      <c r="D242" s="17"/>
      <c r="E242" s="17"/>
      <c r="F242" s="17"/>
      <c r="G242" s="17"/>
      <c r="H242" s="17"/>
      <c r="I242" s="17"/>
      <c r="J242" s="17">
        <v>4500000</v>
      </c>
      <c r="K242" s="17"/>
      <c r="L242" s="17"/>
      <c r="M242" s="17"/>
      <c r="N242" s="17"/>
      <c r="O242" s="17">
        <v>4500000</v>
      </c>
      <c r="P242" s="17"/>
      <c r="Q242" s="17"/>
      <c r="R242" s="17"/>
      <c r="S242" s="17"/>
      <c r="T242" s="17">
        <f t="shared" si="10"/>
        <v>4500000</v>
      </c>
      <c r="U242" s="274"/>
    </row>
    <row r="243" spans="1:21" ht="13.5">
      <c r="A243" s="88" t="s">
        <v>574</v>
      </c>
      <c r="B243" s="88" t="s">
        <v>11</v>
      </c>
      <c r="C243" s="89"/>
      <c r="D243" s="90"/>
      <c r="E243" s="90"/>
      <c r="F243" s="90"/>
      <c r="G243" s="90"/>
      <c r="H243" s="90"/>
      <c r="I243" s="90"/>
      <c r="J243" s="90">
        <v>26000000</v>
      </c>
      <c r="K243" s="90"/>
      <c r="L243" s="90"/>
      <c r="M243" s="90"/>
      <c r="N243" s="90"/>
      <c r="O243" s="90">
        <v>26000000</v>
      </c>
      <c r="P243" s="90"/>
      <c r="Q243" s="90"/>
      <c r="R243" s="90"/>
      <c r="S243" s="90"/>
      <c r="T243" s="90">
        <f t="shared" si="10"/>
        <v>26000000</v>
      </c>
      <c r="U243" s="273"/>
    </row>
    <row r="244" spans="1:21" ht="12.75">
      <c r="A244" s="91"/>
      <c r="B244" s="92" t="s">
        <v>12</v>
      </c>
      <c r="C244" s="93"/>
      <c r="D244" s="17"/>
      <c r="E244" s="17"/>
      <c r="F244" s="17"/>
      <c r="G244" s="17"/>
      <c r="H244" s="17"/>
      <c r="I244" s="17"/>
      <c r="J244" s="17">
        <v>36000000</v>
      </c>
      <c r="K244" s="17"/>
      <c r="L244" s="17"/>
      <c r="M244" s="17"/>
      <c r="N244" s="17"/>
      <c r="O244" s="17">
        <v>36000000</v>
      </c>
      <c r="P244" s="17"/>
      <c r="Q244" s="17"/>
      <c r="R244" s="17"/>
      <c r="S244" s="17"/>
      <c r="T244" s="17">
        <f t="shared" si="10"/>
        <v>36000000</v>
      </c>
      <c r="U244" s="274"/>
    </row>
    <row r="245" spans="1:21" ht="12.75">
      <c r="A245" s="91"/>
      <c r="B245" s="92" t="s">
        <v>13</v>
      </c>
      <c r="C245" s="93"/>
      <c r="D245" s="17"/>
      <c r="E245" s="17"/>
      <c r="F245" s="17"/>
      <c r="G245" s="17"/>
      <c r="H245" s="17"/>
      <c r="I245" s="17"/>
      <c r="J245" s="17">
        <v>45000000</v>
      </c>
      <c r="K245" s="17"/>
      <c r="L245" s="17"/>
      <c r="M245" s="17"/>
      <c r="N245" s="17"/>
      <c r="O245" s="17">
        <v>45000000</v>
      </c>
      <c r="P245" s="17"/>
      <c r="Q245" s="17"/>
      <c r="R245" s="17"/>
      <c r="S245" s="17"/>
      <c r="T245" s="17">
        <f t="shared" si="10"/>
        <v>45000000</v>
      </c>
      <c r="U245" s="274"/>
    </row>
    <row r="246" spans="1:21" ht="13.5">
      <c r="A246" s="88" t="s">
        <v>575</v>
      </c>
      <c r="B246" s="88" t="s">
        <v>11</v>
      </c>
      <c r="C246" s="89"/>
      <c r="D246" s="90"/>
      <c r="E246" s="90"/>
      <c r="F246" s="90"/>
      <c r="G246" s="90"/>
      <c r="H246" s="90"/>
      <c r="I246" s="90"/>
      <c r="J246" s="90">
        <v>4200000</v>
      </c>
      <c r="K246" s="90"/>
      <c r="L246" s="90"/>
      <c r="M246" s="90"/>
      <c r="N246" s="90"/>
      <c r="O246" s="90">
        <v>4200000</v>
      </c>
      <c r="P246" s="90"/>
      <c r="Q246" s="90"/>
      <c r="R246" s="90"/>
      <c r="S246" s="90"/>
      <c r="T246" s="90">
        <f t="shared" si="10"/>
        <v>4200000</v>
      </c>
      <c r="U246" s="273"/>
    </row>
    <row r="247" spans="1:21" ht="12.75">
      <c r="A247" s="91"/>
      <c r="B247" s="92" t="s">
        <v>12</v>
      </c>
      <c r="C247" s="93"/>
      <c r="D247" s="17"/>
      <c r="E247" s="17"/>
      <c r="F247" s="17"/>
      <c r="G247" s="17"/>
      <c r="H247" s="17"/>
      <c r="I247" s="17"/>
      <c r="J247" s="17">
        <v>7200000</v>
      </c>
      <c r="K247" s="17"/>
      <c r="L247" s="17"/>
      <c r="M247" s="17"/>
      <c r="N247" s="17"/>
      <c r="O247" s="17">
        <v>7200000</v>
      </c>
      <c r="P247" s="17"/>
      <c r="Q247" s="17"/>
      <c r="R247" s="17"/>
      <c r="S247" s="17"/>
      <c r="T247" s="17">
        <f aca="true" t="shared" si="11" ref="T247:T278">P247+O247+Q247+R247+S247</f>
        <v>7200000</v>
      </c>
      <c r="U247" s="274"/>
    </row>
    <row r="248" spans="1:21" ht="12.75">
      <c r="A248" s="91"/>
      <c r="B248" s="92" t="s">
        <v>13</v>
      </c>
      <c r="C248" s="93"/>
      <c r="D248" s="17"/>
      <c r="E248" s="17"/>
      <c r="F248" s="17"/>
      <c r="G248" s="17"/>
      <c r="H248" s="17"/>
      <c r="I248" s="17"/>
      <c r="J248" s="17">
        <v>7200000</v>
      </c>
      <c r="K248" s="17"/>
      <c r="L248" s="17"/>
      <c r="M248" s="17"/>
      <c r="N248" s="17"/>
      <c r="O248" s="17">
        <v>7200000</v>
      </c>
      <c r="P248" s="17"/>
      <c r="Q248" s="17"/>
      <c r="R248" s="17"/>
      <c r="S248" s="17"/>
      <c r="T248" s="17">
        <f t="shared" si="11"/>
        <v>7200000</v>
      </c>
      <c r="U248" s="274"/>
    </row>
    <row r="249" spans="1:21" ht="13.5">
      <c r="A249" s="88" t="s">
        <v>576</v>
      </c>
      <c r="B249" s="88" t="s">
        <v>11</v>
      </c>
      <c r="C249" s="89"/>
      <c r="D249" s="90"/>
      <c r="E249" s="90"/>
      <c r="F249" s="90"/>
      <c r="G249" s="90"/>
      <c r="H249" s="90"/>
      <c r="I249" s="90"/>
      <c r="J249" s="90">
        <v>120000000</v>
      </c>
      <c r="K249" s="90"/>
      <c r="L249" s="90"/>
      <c r="M249" s="90"/>
      <c r="N249" s="90"/>
      <c r="O249" s="90">
        <v>120000000</v>
      </c>
      <c r="P249" s="90"/>
      <c r="Q249" s="90"/>
      <c r="R249" s="90"/>
      <c r="S249" s="90"/>
      <c r="T249" s="90">
        <f t="shared" si="11"/>
        <v>120000000</v>
      </c>
      <c r="U249" s="273"/>
    </row>
    <row r="250" spans="1:21" ht="12.75">
      <c r="A250" s="91"/>
      <c r="B250" s="92" t="s">
        <v>12</v>
      </c>
      <c r="C250" s="93"/>
      <c r="D250" s="17"/>
      <c r="E250" s="17"/>
      <c r="F250" s="17"/>
      <c r="G250" s="17"/>
      <c r="H250" s="17"/>
      <c r="I250" s="17"/>
      <c r="J250" s="17">
        <v>120000000</v>
      </c>
      <c r="K250" s="17"/>
      <c r="L250" s="17"/>
      <c r="M250" s="17"/>
      <c r="N250" s="17"/>
      <c r="O250" s="17">
        <v>120000000</v>
      </c>
      <c r="P250" s="17"/>
      <c r="Q250" s="17"/>
      <c r="R250" s="17"/>
      <c r="S250" s="17"/>
      <c r="T250" s="17">
        <f t="shared" si="11"/>
        <v>120000000</v>
      </c>
      <c r="U250" s="274"/>
    </row>
    <row r="251" spans="1:21" ht="12.75">
      <c r="A251" s="91"/>
      <c r="B251" s="92" t="s">
        <v>13</v>
      </c>
      <c r="C251" s="93"/>
      <c r="D251" s="17"/>
      <c r="E251" s="17"/>
      <c r="F251" s="17"/>
      <c r="G251" s="17"/>
      <c r="H251" s="17"/>
      <c r="I251" s="17"/>
      <c r="J251" s="17">
        <v>122000000</v>
      </c>
      <c r="K251" s="17"/>
      <c r="L251" s="17"/>
      <c r="M251" s="17"/>
      <c r="N251" s="17"/>
      <c r="O251" s="17">
        <v>122000000</v>
      </c>
      <c r="P251" s="17"/>
      <c r="Q251" s="17"/>
      <c r="R251" s="17"/>
      <c r="S251" s="17"/>
      <c r="T251" s="17">
        <f t="shared" si="11"/>
        <v>122000000</v>
      </c>
      <c r="U251" s="274"/>
    </row>
    <row r="252" spans="1:21" ht="13.5">
      <c r="A252" s="88" t="s">
        <v>577</v>
      </c>
      <c r="B252" s="88" t="s">
        <v>11</v>
      </c>
      <c r="C252" s="89"/>
      <c r="D252" s="90"/>
      <c r="E252" s="90"/>
      <c r="F252" s="90"/>
      <c r="G252" s="90"/>
      <c r="H252" s="90"/>
      <c r="I252" s="90"/>
      <c r="J252" s="90">
        <v>30000000</v>
      </c>
      <c r="K252" s="90"/>
      <c r="L252" s="90"/>
      <c r="M252" s="90"/>
      <c r="N252" s="90"/>
      <c r="O252" s="90">
        <v>30000000</v>
      </c>
      <c r="P252" s="90"/>
      <c r="Q252" s="90"/>
      <c r="R252" s="90"/>
      <c r="S252" s="90"/>
      <c r="T252" s="90">
        <f t="shared" si="11"/>
        <v>30000000</v>
      </c>
      <c r="U252" s="273"/>
    </row>
    <row r="253" spans="1:21" ht="12.75">
      <c r="A253" s="91"/>
      <c r="B253" s="92" t="s">
        <v>12</v>
      </c>
      <c r="C253" s="93"/>
      <c r="D253" s="17"/>
      <c r="E253" s="17"/>
      <c r="F253" s="17"/>
      <c r="G253" s="17"/>
      <c r="H253" s="17"/>
      <c r="I253" s="17"/>
      <c r="J253" s="17">
        <v>100000000</v>
      </c>
      <c r="K253" s="17"/>
      <c r="L253" s="17"/>
      <c r="M253" s="17"/>
      <c r="N253" s="17"/>
      <c r="O253" s="17">
        <v>100000000</v>
      </c>
      <c r="P253" s="17"/>
      <c r="Q253" s="17"/>
      <c r="R253" s="17"/>
      <c r="S253" s="17"/>
      <c r="T253" s="17">
        <f t="shared" si="11"/>
        <v>100000000</v>
      </c>
      <c r="U253" s="274"/>
    </row>
    <row r="254" spans="1:21" ht="12.75">
      <c r="A254" s="91"/>
      <c r="B254" s="92" t="s">
        <v>13</v>
      </c>
      <c r="C254" s="93"/>
      <c r="D254" s="17"/>
      <c r="E254" s="17"/>
      <c r="F254" s="17"/>
      <c r="G254" s="17"/>
      <c r="H254" s="17"/>
      <c r="I254" s="17"/>
      <c r="J254" s="17">
        <v>84000000</v>
      </c>
      <c r="K254" s="17"/>
      <c r="L254" s="17"/>
      <c r="M254" s="17"/>
      <c r="N254" s="17"/>
      <c r="O254" s="17">
        <v>84000000</v>
      </c>
      <c r="P254" s="17"/>
      <c r="Q254" s="17"/>
      <c r="R254" s="17"/>
      <c r="S254" s="17"/>
      <c r="T254" s="17">
        <f t="shared" si="11"/>
        <v>84000000</v>
      </c>
      <c r="U254" s="274"/>
    </row>
    <row r="255" spans="1:21" ht="13.5">
      <c r="A255" s="88" t="s">
        <v>578</v>
      </c>
      <c r="B255" s="88" t="s">
        <v>11</v>
      </c>
      <c r="C255" s="89"/>
      <c r="D255" s="90"/>
      <c r="E255" s="90"/>
      <c r="F255" s="90"/>
      <c r="G255" s="90"/>
      <c r="H255" s="90"/>
      <c r="I255" s="90"/>
      <c r="J255" s="90">
        <v>20000000</v>
      </c>
      <c r="K255" s="90"/>
      <c r="L255" s="90"/>
      <c r="M255" s="90"/>
      <c r="N255" s="90"/>
      <c r="O255" s="90">
        <v>20000000</v>
      </c>
      <c r="P255" s="90"/>
      <c r="Q255" s="90"/>
      <c r="R255" s="90"/>
      <c r="S255" s="90"/>
      <c r="T255" s="90">
        <f t="shared" si="11"/>
        <v>20000000</v>
      </c>
      <c r="U255" s="273"/>
    </row>
    <row r="256" spans="1:21" ht="12.75">
      <c r="A256" s="91"/>
      <c r="B256" s="92" t="s">
        <v>12</v>
      </c>
      <c r="C256" s="93"/>
      <c r="D256" s="17"/>
      <c r="E256" s="17"/>
      <c r="F256" s="17"/>
      <c r="G256" s="17"/>
      <c r="H256" s="17"/>
      <c r="I256" s="17"/>
      <c r="J256" s="17">
        <v>20000000</v>
      </c>
      <c r="K256" s="17"/>
      <c r="L256" s="17"/>
      <c r="M256" s="17"/>
      <c r="N256" s="17"/>
      <c r="O256" s="17">
        <v>20000000</v>
      </c>
      <c r="P256" s="17"/>
      <c r="Q256" s="17"/>
      <c r="R256" s="17"/>
      <c r="S256" s="17"/>
      <c r="T256" s="17">
        <f t="shared" si="11"/>
        <v>20000000</v>
      </c>
      <c r="U256" s="274"/>
    </row>
    <row r="257" spans="1:21" ht="12.75">
      <c r="A257" s="91"/>
      <c r="B257" s="92" t="s">
        <v>13</v>
      </c>
      <c r="C257" s="93"/>
      <c r="D257" s="17"/>
      <c r="E257" s="17"/>
      <c r="F257" s="17"/>
      <c r="G257" s="17"/>
      <c r="H257" s="17"/>
      <c r="I257" s="17"/>
      <c r="J257" s="17">
        <v>11000000</v>
      </c>
      <c r="K257" s="17"/>
      <c r="L257" s="17"/>
      <c r="M257" s="17"/>
      <c r="N257" s="17"/>
      <c r="O257" s="17">
        <v>11000000</v>
      </c>
      <c r="P257" s="17"/>
      <c r="Q257" s="17"/>
      <c r="R257" s="17"/>
      <c r="S257" s="17"/>
      <c r="T257" s="17">
        <f t="shared" si="11"/>
        <v>11000000</v>
      </c>
      <c r="U257" s="274"/>
    </row>
    <row r="258" spans="1:21" ht="13.5">
      <c r="A258" s="88" t="s">
        <v>579</v>
      </c>
      <c r="B258" s="88" t="s">
        <v>11</v>
      </c>
      <c r="C258" s="89"/>
      <c r="D258" s="90"/>
      <c r="E258" s="90"/>
      <c r="F258" s="90"/>
      <c r="G258" s="90"/>
      <c r="H258" s="90"/>
      <c r="I258" s="90"/>
      <c r="J258" s="90">
        <v>500000</v>
      </c>
      <c r="K258" s="90"/>
      <c r="L258" s="90"/>
      <c r="M258" s="90"/>
      <c r="N258" s="90"/>
      <c r="O258" s="90">
        <v>500000</v>
      </c>
      <c r="P258" s="90"/>
      <c r="Q258" s="90"/>
      <c r="R258" s="90"/>
      <c r="S258" s="90"/>
      <c r="T258" s="90">
        <f t="shared" si="11"/>
        <v>500000</v>
      </c>
      <c r="U258" s="273"/>
    </row>
    <row r="259" spans="1:21" ht="12.75">
      <c r="A259" s="91"/>
      <c r="B259" s="92" t="s">
        <v>12</v>
      </c>
      <c r="C259" s="93"/>
      <c r="D259" s="17"/>
      <c r="E259" s="17"/>
      <c r="F259" s="17"/>
      <c r="G259" s="17"/>
      <c r="H259" s="17"/>
      <c r="I259" s="17"/>
      <c r="J259" s="17">
        <v>500000</v>
      </c>
      <c r="K259" s="17"/>
      <c r="L259" s="17"/>
      <c r="M259" s="17"/>
      <c r="N259" s="17"/>
      <c r="O259" s="17">
        <v>500000</v>
      </c>
      <c r="P259" s="17"/>
      <c r="Q259" s="17"/>
      <c r="R259" s="17"/>
      <c r="S259" s="17"/>
      <c r="T259" s="17">
        <f t="shared" si="11"/>
        <v>500000</v>
      </c>
      <c r="U259" s="274"/>
    </row>
    <row r="260" spans="1:21" ht="12.75">
      <c r="A260" s="91"/>
      <c r="B260" s="92" t="s">
        <v>13</v>
      </c>
      <c r="C260" s="93"/>
      <c r="D260" s="17"/>
      <c r="E260" s="17"/>
      <c r="F260" s="17"/>
      <c r="G260" s="17"/>
      <c r="H260" s="17"/>
      <c r="I260" s="17"/>
      <c r="J260" s="17">
        <v>500000</v>
      </c>
      <c r="K260" s="17"/>
      <c r="L260" s="17"/>
      <c r="M260" s="17"/>
      <c r="N260" s="17"/>
      <c r="O260" s="17">
        <v>500000</v>
      </c>
      <c r="P260" s="17"/>
      <c r="Q260" s="17"/>
      <c r="R260" s="17"/>
      <c r="S260" s="17"/>
      <c r="T260" s="17">
        <f t="shared" si="11"/>
        <v>500000</v>
      </c>
      <c r="U260" s="274"/>
    </row>
    <row r="261" spans="1:21" ht="13.5">
      <c r="A261" s="88" t="s">
        <v>580</v>
      </c>
      <c r="B261" s="88" t="s">
        <v>11</v>
      </c>
      <c r="C261" s="89"/>
      <c r="D261" s="90"/>
      <c r="E261" s="90"/>
      <c r="F261" s="90"/>
      <c r="G261" s="90"/>
      <c r="H261" s="90"/>
      <c r="I261" s="90"/>
      <c r="J261" s="90">
        <v>500000</v>
      </c>
      <c r="K261" s="90"/>
      <c r="L261" s="90"/>
      <c r="M261" s="90"/>
      <c r="N261" s="90"/>
      <c r="O261" s="90">
        <v>500000</v>
      </c>
      <c r="P261" s="90"/>
      <c r="Q261" s="90"/>
      <c r="R261" s="90"/>
      <c r="S261" s="90"/>
      <c r="T261" s="90">
        <f t="shared" si="11"/>
        <v>500000</v>
      </c>
      <c r="U261" s="273"/>
    </row>
    <row r="262" spans="1:21" ht="12.75">
      <c r="A262" s="91"/>
      <c r="B262" s="92" t="s">
        <v>12</v>
      </c>
      <c r="C262" s="93"/>
      <c r="D262" s="17"/>
      <c r="E262" s="17"/>
      <c r="F262" s="17"/>
      <c r="G262" s="17"/>
      <c r="H262" s="17"/>
      <c r="I262" s="17"/>
      <c r="J262" s="17">
        <v>500000</v>
      </c>
      <c r="K262" s="17"/>
      <c r="L262" s="17"/>
      <c r="M262" s="17"/>
      <c r="N262" s="17"/>
      <c r="O262" s="17">
        <v>500000</v>
      </c>
      <c r="P262" s="17"/>
      <c r="Q262" s="17"/>
      <c r="R262" s="17"/>
      <c r="S262" s="17"/>
      <c r="T262" s="17">
        <f t="shared" si="11"/>
        <v>500000</v>
      </c>
      <c r="U262" s="274"/>
    </row>
    <row r="263" spans="1:21" ht="12.75">
      <c r="A263" s="91"/>
      <c r="B263" s="92" t="s">
        <v>13</v>
      </c>
      <c r="C263" s="93"/>
      <c r="D263" s="17"/>
      <c r="E263" s="17"/>
      <c r="F263" s="17"/>
      <c r="G263" s="17"/>
      <c r="H263" s="17"/>
      <c r="I263" s="17"/>
      <c r="J263" s="17">
        <v>500000</v>
      </c>
      <c r="K263" s="17"/>
      <c r="L263" s="17"/>
      <c r="M263" s="17"/>
      <c r="N263" s="17"/>
      <c r="O263" s="17">
        <v>500000</v>
      </c>
      <c r="P263" s="17"/>
      <c r="Q263" s="17"/>
      <c r="R263" s="17"/>
      <c r="S263" s="17"/>
      <c r="T263" s="17">
        <f t="shared" si="11"/>
        <v>500000</v>
      </c>
      <c r="U263" s="274"/>
    </row>
    <row r="264" spans="1:21" ht="13.5" hidden="1">
      <c r="A264" s="88" t="s">
        <v>581</v>
      </c>
      <c r="B264" s="88" t="s">
        <v>11</v>
      </c>
      <c r="C264" s="89"/>
      <c r="D264" s="90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>
        <f t="shared" si="11"/>
        <v>0</v>
      </c>
      <c r="U264" s="273"/>
    </row>
    <row r="265" spans="1:21" ht="12.75" hidden="1">
      <c r="A265" s="91"/>
      <c r="B265" s="92" t="s">
        <v>12</v>
      </c>
      <c r="C265" s="93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>
        <f t="shared" si="11"/>
        <v>0</v>
      </c>
      <c r="U265" s="274"/>
    </row>
    <row r="266" spans="1:21" ht="12.75" hidden="1">
      <c r="A266" s="91"/>
      <c r="B266" s="92" t="s">
        <v>13</v>
      </c>
      <c r="C266" s="93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>
        <f t="shared" si="11"/>
        <v>0</v>
      </c>
      <c r="U266" s="274"/>
    </row>
    <row r="267" spans="1:21" ht="13.5">
      <c r="A267" s="88" t="s">
        <v>582</v>
      </c>
      <c r="B267" s="88" t="s">
        <v>11</v>
      </c>
      <c r="C267" s="89"/>
      <c r="D267" s="90"/>
      <c r="E267" s="90"/>
      <c r="F267" s="90"/>
      <c r="G267" s="90"/>
      <c r="H267" s="90"/>
      <c r="I267" s="90"/>
      <c r="J267" s="90">
        <v>20000000</v>
      </c>
      <c r="K267" s="90"/>
      <c r="L267" s="90"/>
      <c r="M267" s="90"/>
      <c r="N267" s="90"/>
      <c r="O267" s="90">
        <v>20000000</v>
      </c>
      <c r="P267" s="90"/>
      <c r="Q267" s="90"/>
      <c r="R267" s="90"/>
      <c r="S267" s="90"/>
      <c r="T267" s="90">
        <f t="shared" si="11"/>
        <v>20000000</v>
      </c>
      <c r="U267" s="273"/>
    </row>
    <row r="268" spans="1:21" ht="12.75">
      <c r="A268" s="91"/>
      <c r="B268" s="92" t="s">
        <v>12</v>
      </c>
      <c r="C268" s="93"/>
      <c r="D268" s="17"/>
      <c r="E268" s="17"/>
      <c r="F268" s="17"/>
      <c r="G268" s="17"/>
      <c r="H268" s="17"/>
      <c r="I268" s="17"/>
      <c r="J268" s="17">
        <v>20000000</v>
      </c>
      <c r="K268" s="17"/>
      <c r="L268" s="17"/>
      <c r="M268" s="17"/>
      <c r="N268" s="17"/>
      <c r="O268" s="17">
        <v>20000000</v>
      </c>
      <c r="P268" s="17"/>
      <c r="Q268" s="17"/>
      <c r="R268" s="17"/>
      <c r="S268" s="17"/>
      <c r="T268" s="17">
        <f t="shared" si="11"/>
        <v>20000000</v>
      </c>
      <c r="U268" s="274"/>
    </row>
    <row r="269" spans="1:21" ht="12.75">
      <c r="A269" s="91"/>
      <c r="B269" s="92" t="s">
        <v>13</v>
      </c>
      <c r="C269" s="93"/>
      <c r="D269" s="17"/>
      <c r="E269" s="17"/>
      <c r="F269" s="17"/>
      <c r="G269" s="17"/>
      <c r="H269" s="17"/>
      <c r="I269" s="17"/>
      <c r="J269" s="17">
        <v>20000000</v>
      </c>
      <c r="K269" s="17"/>
      <c r="L269" s="17"/>
      <c r="M269" s="17"/>
      <c r="N269" s="17"/>
      <c r="O269" s="17">
        <v>20000000</v>
      </c>
      <c r="P269" s="17"/>
      <c r="Q269" s="17"/>
      <c r="R269" s="17"/>
      <c r="S269" s="17"/>
      <c r="T269" s="17">
        <f t="shared" si="11"/>
        <v>20000000</v>
      </c>
      <c r="U269" s="274"/>
    </row>
    <row r="270" spans="1:21" ht="13.5">
      <c r="A270" s="88" t="s">
        <v>583</v>
      </c>
      <c r="B270" s="88" t="s">
        <v>11</v>
      </c>
      <c r="C270" s="89"/>
      <c r="D270" s="90"/>
      <c r="E270" s="90"/>
      <c r="F270" s="90"/>
      <c r="G270" s="90"/>
      <c r="H270" s="90"/>
      <c r="I270" s="90"/>
      <c r="J270" s="90">
        <v>5000000</v>
      </c>
      <c r="K270" s="90"/>
      <c r="L270" s="90"/>
      <c r="M270" s="90"/>
      <c r="N270" s="90"/>
      <c r="O270" s="90">
        <v>5000000</v>
      </c>
      <c r="P270" s="90"/>
      <c r="Q270" s="90"/>
      <c r="R270" s="90"/>
      <c r="S270" s="90"/>
      <c r="T270" s="90">
        <f t="shared" si="11"/>
        <v>5000000</v>
      </c>
      <c r="U270" s="273"/>
    </row>
    <row r="271" spans="1:21" ht="12.75">
      <c r="A271" s="91"/>
      <c r="B271" s="92" t="s">
        <v>12</v>
      </c>
      <c r="C271" s="93"/>
      <c r="D271" s="17"/>
      <c r="E271" s="17"/>
      <c r="F271" s="17"/>
      <c r="G271" s="17"/>
      <c r="H271" s="17"/>
      <c r="I271" s="17"/>
      <c r="J271" s="17">
        <v>5000000</v>
      </c>
      <c r="K271" s="17"/>
      <c r="L271" s="17"/>
      <c r="M271" s="17"/>
      <c r="N271" s="17"/>
      <c r="O271" s="17">
        <v>5000000</v>
      </c>
      <c r="P271" s="17"/>
      <c r="Q271" s="17"/>
      <c r="R271" s="17"/>
      <c r="S271" s="17"/>
      <c r="T271" s="17">
        <f t="shared" si="11"/>
        <v>5000000</v>
      </c>
      <c r="U271" s="274"/>
    </row>
    <row r="272" spans="1:21" ht="12.75">
      <c r="A272" s="91"/>
      <c r="B272" s="92" t="s">
        <v>13</v>
      </c>
      <c r="C272" s="93"/>
      <c r="D272" s="17"/>
      <c r="E272" s="17"/>
      <c r="F272" s="17"/>
      <c r="G272" s="17"/>
      <c r="H272" s="17"/>
      <c r="I272" s="17"/>
      <c r="J272" s="17">
        <v>5000000</v>
      </c>
      <c r="K272" s="17"/>
      <c r="L272" s="17"/>
      <c r="M272" s="17"/>
      <c r="N272" s="17"/>
      <c r="O272" s="17">
        <v>5000000</v>
      </c>
      <c r="P272" s="17"/>
      <c r="Q272" s="17"/>
      <c r="R272" s="17"/>
      <c r="S272" s="17"/>
      <c r="T272" s="17">
        <f t="shared" si="11"/>
        <v>5000000</v>
      </c>
      <c r="U272" s="274"/>
    </row>
    <row r="273" spans="1:21" ht="13.5">
      <c r="A273" s="88" t="s">
        <v>584</v>
      </c>
      <c r="B273" s="88" t="s">
        <v>11</v>
      </c>
      <c r="C273" s="89"/>
      <c r="D273" s="90"/>
      <c r="E273" s="90"/>
      <c r="F273" s="90"/>
      <c r="G273" s="90"/>
      <c r="H273" s="90"/>
      <c r="I273" s="90"/>
      <c r="J273" s="90">
        <v>10000000</v>
      </c>
      <c r="K273" s="90"/>
      <c r="L273" s="90"/>
      <c r="M273" s="90"/>
      <c r="N273" s="90"/>
      <c r="O273" s="90">
        <v>10000000</v>
      </c>
      <c r="P273" s="90"/>
      <c r="Q273" s="90"/>
      <c r="R273" s="90"/>
      <c r="S273" s="90"/>
      <c r="T273" s="90">
        <f t="shared" si="11"/>
        <v>10000000</v>
      </c>
      <c r="U273" s="273"/>
    </row>
    <row r="274" spans="1:21" ht="12.75">
      <c r="A274" s="91"/>
      <c r="B274" s="92" t="s">
        <v>12</v>
      </c>
      <c r="C274" s="93"/>
      <c r="D274" s="17"/>
      <c r="E274" s="17"/>
      <c r="F274" s="17"/>
      <c r="G274" s="17"/>
      <c r="H274" s="17"/>
      <c r="I274" s="17"/>
      <c r="J274" s="17">
        <v>7000000</v>
      </c>
      <c r="K274" s="17"/>
      <c r="L274" s="17"/>
      <c r="M274" s="17"/>
      <c r="N274" s="17"/>
      <c r="O274" s="17">
        <v>7000000</v>
      </c>
      <c r="P274" s="17"/>
      <c r="Q274" s="17"/>
      <c r="R274" s="17"/>
      <c r="S274" s="17"/>
      <c r="T274" s="17">
        <f t="shared" si="11"/>
        <v>7000000</v>
      </c>
      <c r="U274" s="274"/>
    </row>
    <row r="275" spans="1:21" ht="12.75">
      <c r="A275" s="91"/>
      <c r="B275" s="92" t="s">
        <v>13</v>
      </c>
      <c r="C275" s="93"/>
      <c r="D275" s="17"/>
      <c r="E275" s="17"/>
      <c r="F275" s="17"/>
      <c r="G275" s="17"/>
      <c r="H275" s="17"/>
      <c r="I275" s="17"/>
      <c r="J275" s="17">
        <v>7000000</v>
      </c>
      <c r="K275" s="17"/>
      <c r="L275" s="17"/>
      <c r="M275" s="17"/>
      <c r="N275" s="17"/>
      <c r="O275" s="17">
        <v>7000000</v>
      </c>
      <c r="P275" s="17"/>
      <c r="Q275" s="17"/>
      <c r="R275" s="17"/>
      <c r="S275" s="17"/>
      <c r="T275" s="17">
        <f t="shared" si="11"/>
        <v>7000000</v>
      </c>
      <c r="U275" s="274"/>
    </row>
    <row r="276" spans="1:21" ht="13.5">
      <c r="A276" s="88" t="s">
        <v>585</v>
      </c>
      <c r="B276" s="88" t="s">
        <v>11</v>
      </c>
      <c r="C276" s="89"/>
      <c r="D276" s="90"/>
      <c r="E276" s="90"/>
      <c r="F276" s="90"/>
      <c r="G276" s="90"/>
      <c r="H276" s="90"/>
      <c r="I276" s="90"/>
      <c r="J276" s="90">
        <v>3000000</v>
      </c>
      <c r="K276" s="90"/>
      <c r="L276" s="90"/>
      <c r="M276" s="90"/>
      <c r="N276" s="90"/>
      <c r="O276" s="90">
        <v>3000000</v>
      </c>
      <c r="P276" s="90"/>
      <c r="Q276" s="90"/>
      <c r="R276" s="90"/>
      <c r="S276" s="90"/>
      <c r="T276" s="90">
        <f t="shared" si="11"/>
        <v>3000000</v>
      </c>
      <c r="U276" s="273"/>
    </row>
    <row r="277" spans="1:21" ht="12.75">
      <c r="A277" s="91"/>
      <c r="B277" s="92" t="s">
        <v>12</v>
      </c>
      <c r="C277" s="93"/>
      <c r="D277" s="17"/>
      <c r="E277" s="17"/>
      <c r="F277" s="17"/>
      <c r="G277" s="17"/>
      <c r="H277" s="17"/>
      <c r="I277" s="17"/>
      <c r="J277" s="17">
        <v>3000000</v>
      </c>
      <c r="K277" s="17"/>
      <c r="L277" s="17"/>
      <c r="M277" s="17"/>
      <c r="N277" s="17"/>
      <c r="O277" s="17">
        <v>3000000</v>
      </c>
      <c r="P277" s="17"/>
      <c r="Q277" s="17"/>
      <c r="R277" s="17"/>
      <c r="S277" s="17"/>
      <c r="T277" s="17">
        <f t="shared" si="11"/>
        <v>3000000</v>
      </c>
      <c r="U277" s="274"/>
    </row>
    <row r="278" spans="1:21" ht="12.75">
      <c r="A278" s="91"/>
      <c r="B278" s="92" t="s">
        <v>13</v>
      </c>
      <c r="C278" s="93"/>
      <c r="D278" s="17"/>
      <c r="E278" s="17"/>
      <c r="F278" s="17"/>
      <c r="G278" s="17"/>
      <c r="H278" s="17"/>
      <c r="I278" s="17"/>
      <c r="J278" s="17">
        <v>3000000</v>
      </c>
      <c r="K278" s="17"/>
      <c r="L278" s="17"/>
      <c r="M278" s="17"/>
      <c r="N278" s="17"/>
      <c r="O278" s="17">
        <v>3000000</v>
      </c>
      <c r="P278" s="17"/>
      <c r="Q278" s="17"/>
      <c r="R278" s="17"/>
      <c r="S278" s="17"/>
      <c r="T278" s="17">
        <f t="shared" si="11"/>
        <v>3000000</v>
      </c>
      <c r="U278" s="274"/>
    </row>
    <row r="279" spans="1:21" ht="13.5" hidden="1">
      <c r="A279" s="88" t="s">
        <v>586</v>
      </c>
      <c r="B279" s="88" t="s">
        <v>11</v>
      </c>
      <c r="C279" s="89"/>
      <c r="D279" s="90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>
        <f aca="true" t="shared" si="12" ref="T279:T310">P279+O279+Q279+R279+S279</f>
        <v>0</v>
      </c>
      <c r="U279" s="273"/>
    </row>
    <row r="280" spans="1:21" ht="12.75" hidden="1">
      <c r="A280" s="91"/>
      <c r="B280" s="92" t="s">
        <v>12</v>
      </c>
      <c r="C280" s="93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>
        <f t="shared" si="12"/>
        <v>0</v>
      </c>
      <c r="U280" s="274"/>
    </row>
    <row r="281" spans="1:21" ht="12.75" hidden="1">
      <c r="A281" s="91"/>
      <c r="B281" s="92" t="s">
        <v>13</v>
      </c>
      <c r="C281" s="93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>
        <f t="shared" si="12"/>
        <v>0</v>
      </c>
      <c r="U281" s="274"/>
    </row>
    <row r="282" spans="1:21" ht="13.5">
      <c r="A282" s="88" t="s">
        <v>587</v>
      </c>
      <c r="B282" s="88" t="s">
        <v>11</v>
      </c>
      <c r="C282" s="89"/>
      <c r="D282" s="90"/>
      <c r="E282" s="90"/>
      <c r="F282" s="90"/>
      <c r="G282" s="90"/>
      <c r="H282" s="90"/>
      <c r="I282" s="90"/>
      <c r="J282" s="90">
        <v>30000000</v>
      </c>
      <c r="K282" s="90"/>
      <c r="L282" s="90"/>
      <c r="M282" s="90"/>
      <c r="N282" s="90"/>
      <c r="O282" s="90">
        <v>30000000</v>
      </c>
      <c r="P282" s="90"/>
      <c r="Q282" s="90"/>
      <c r="R282" s="90"/>
      <c r="S282" s="90"/>
      <c r="T282" s="90">
        <f t="shared" si="12"/>
        <v>30000000</v>
      </c>
      <c r="U282" s="273"/>
    </row>
    <row r="283" spans="1:21" ht="12.75">
      <c r="A283" s="91"/>
      <c r="B283" s="92" t="s">
        <v>12</v>
      </c>
      <c r="C283" s="93"/>
      <c r="D283" s="17"/>
      <c r="E283" s="17"/>
      <c r="F283" s="17"/>
      <c r="G283" s="17"/>
      <c r="H283" s="17"/>
      <c r="I283" s="17"/>
      <c r="J283" s="17">
        <v>24000000</v>
      </c>
      <c r="K283" s="17"/>
      <c r="L283" s="17"/>
      <c r="M283" s="17"/>
      <c r="N283" s="17"/>
      <c r="O283" s="17">
        <v>24000000</v>
      </c>
      <c r="P283" s="17"/>
      <c r="Q283" s="17"/>
      <c r="R283" s="17"/>
      <c r="S283" s="17"/>
      <c r="T283" s="17">
        <f t="shared" si="12"/>
        <v>24000000</v>
      </c>
      <c r="U283" s="274"/>
    </row>
    <row r="284" spans="1:21" s="97" customFormat="1" ht="12.75">
      <c r="A284" s="94"/>
      <c r="B284" s="95" t="s">
        <v>13</v>
      </c>
      <c r="C284" s="96"/>
      <c r="D284" s="31"/>
      <c r="E284" s="31"/>
      <c r="F284" s="31"/>
      <c r="G284" s="31"/>
      <c r="H284" s="31"/>
      <c r="I284" s="31"/>
      <c r="J284" s="31">
        <v>24000000</v>
      </c>
      <c r="K284" s="31"/>
      <c r="L284" s="31"/>
      <c r="M284" s="31"/>
      <c r="N284" s="31"/>
      <c r="O284" s="31">
        <v>24000000</v>
      </c>
      <c r="P284" s="31"/>
      <c r="Q284" s="31"/>
      <c r="R284" s="31"/>
      <c r="S284" s="31"/>
      <c r="T284" s="31">
        <f t="shared" si="12"/>
        <v>24000000</v>
      </c>
      <c r="U284" s="275"/>
    </row>
    <row r="285" spans="1:21" s="100" customFormat="1" ht="13.5">
      <c r="A285" s="88" t="s">
        <v>588</v>
      </c>
      <c r="B285" s="88" t="s">
        <v>11</v>
      </c>
      <c r="C285" s="89"/>
      <c r="D285" s="90"/>
      <c r="E285" s="90"/>
      <c r="F285" s="90"/>
      <c r="G285" s="90"/>
      <c r="H285" s="90"/>
      <c r="I285" s="90"/>
      <c r="J285" s="90">
        <v>25000000</v>
      </c>
      <c r="K285" s="90"/>
      <c r="L285" s="90"/>
      <c r="M285" s="90"/>
      <c r="N285" s="90"/>
      <c r="O285" s="90">
        <v>25000000</v>
      </c>
      <c r="P285" s="90"/>
      <c r="Q285" s="90"/>
      <c r="R285" s="90"/>
      <c r="S285" s="90"/>
      <c r="T285" s="90">
        <f t="shared" si="12"/>
        <v>25000000</v>
      </c>
      <c r="U285" s="273"/>
    </row>
    <row r="286" spans="1:21" ht="12.75">
      <c r="A286" s="91"/>
      <c r="B286" s="92" t="s">
        <v>12</v>
      </c>
      <c r="C286" s="93"/>
      <c r="D286" s="17"/>
      <c r="E286" s="17"/>
      <c r="F286" s="17"/>
      <c r="G286" s="17"/>
      <c r="H286" s="17"/>
      <c r="I286" s="17"/>
      <c r="J286" s="17">
        <v>20000000</v>
      </c>
      <c r="K286" s="17"/>
      <c r="L286" s="17"/>
      <c r="M286" s="17"/>
      <c r="N286" s="17"/>
      <c r="O286" s="17">
        <v>20000000</v>
      </c>
      <c r="P286" s="17"/>
      <c r="Q286" s="17"/>
      <c r="R286" s="17"/>
      <c r="S286" s="17"/>
      <c r="T286" s="17">
        <f t="shared" si="12"/>
        <v>20000000</v>
      </c>
      <c r="U286" s="274"/>
    </row>
    <row r="287" spans="1:21" ht="12.75">
      <c r="A287" s="91"/>
      <c r="B287" s="92" t="s">
        <v>13</v>
      </c>
      <c r="C287" s="93"/>
      <c r="D287" s="17"/>
      <c r="E287" s="17"/>
      <c r="F287" s="17"/>
      <c r="G287" s="17"/>
      <c r="H287" s="17"/>
      <c r="I287" s="17"/>
      <c r="J287" s="17">
        <v>20000000</v>
      </c>
      <c r="K287" s="17"/>
      <c r="L287" s="17"/>
      <c r="M287" s="17"/>
      <c r="N287" s="17"/>
      <c r="O287" s="17">
        <v>20000000</v>
      </c>
      <c r="P287" s="17"/>
      <c r="Q287" s="17"/>
      <c r="R287" s="17"/>
      <c r="S287" s="17"/>
      <c r="T287" s="17">
        <f t="shared" si="12"/>
        <v>20000000</v>
      </c>
      <c r="U287" s="274"/>
    </row>
    <row r="288" spans="1:21" ht="13.5">
      <c r="A288" s="88" t="s">
        <v>589</v>
      </c>
      <c r="B288" s="88" t="s">
        <v>11</v>
      </c>
      <c r="C288" s="89"/>
      <c r="D288" s="90"/>
      <c r="E288" s="90"/>
      <c r="F288" s="90"/>
      <c r="G288" s="90"/>
      <c r="H288" s="90"/>
      <c r="I288" s="90"/>
      <c r="J288" s="90">
        <v>5000000</v>
      </c>
      <c r="K288" s="90"/>
      <c r="L288" s="90"/>
      <c r="M288" s="90"/>
      <c r="N288" s="90"/>
      <c r="O288" s="90">
        <v>5000000</v>
      </c>
      <c r="P288" s="90"/>
      <c r="Q288" s="90"/>
      <c r="R288" s="90"/>
      <c r="S288" s="90"/>
      <c r="T288" s="90">
        <f t="shared" si="12"/>
        <v>5000000</v>
      </c>
      <c r="U288" s="273"/>
    </row>
    <row r="289" spans="1:21" ht="12.75">
      <c r="A289" s="91"/>
      <c r="B289" s="92" t="s">
        <v>12</v>
      </c>
      <c r="C289" s="93"/>
      <c r="D289" s="17"/>
      <c r="E289" s="17"/>
      <c r="F289" s="17"/>
      <c r="G289" s="17"/>
      <c r="H289" s="17"/>
      <c r="I289" s="17"/>
      <c r="J289" s="17">
        <v>5000000</v>
      </c>
      <c r="K289" s="17"/>
      <c r="L289" s="17"/>
      <c r="M289" s="17"/>
      <c r="N289" s="17"/>
      <c r="O289" s="17">
        <v>5000000</v>
      </c>
      <c r="P289" s="17"/>
      <c r="Q289" s="17"/>
      <c r="R289" s="17"/>
      <c r="S289" s="17"/>
      <c r="T289" s="17">
        <f t="shared" si="12"/>
        <v>5000000</v>
      </c>
      <c r="U289" s="274"/>
    </row>
    <row r="290" spans="1:21" ht="12.75">
      <c r="A290" s="91"/>
      <c r="B290" s="92" t="s">
        <v>13</v>
      </c>
      <c r="C290" s="93"/>
      <c r="D290" s="17"/>
      <c r="E290" s="17"/>
      <c r="F290" s="17"/>
      <c r="G290" s="17"/>
      <c r="H290" s="17"/>
      <c r="I290" s="17"/>
      <c r="J290" s="17">
        <v>5000000</v>
      </c>
      <c r="K290" s="17"/>
      <c r="L290" s="17"/>
      <c r="M290" s="17"/>
      <c r="N290" s="17"/>
      <c r="O290" s="17">
        <v>5000000</v>
      </c>
      <c r="P290" s="17"/>
      <c r="Q290" s="17"/>
      <c r="R290" s="17"/>
      <c r="S290" s="17"/>
      <c r="T290" s="17">
        <f t="shared" si="12"/>
        <v>5000000</v>
      </c>
      <c r="U290" s="274"/>
    </row>
    <row r="291" spans="1:21" ht="13.5">
      <c r="A291" s="88" t="s">
        <v>590</v>
      </c>
      <c r="B291" s="88" t="s">
        <v>11</v>
      </c>
      <c r="C291" s="89"/>
      <c r="D291" s="90"/>
      <c r="E291" s="90"/>
      <c r="F291" s="90"/>
      <c r="G291" s="90"/>
      <c r="H291" s="90"/>
      <c r="I291" s="90"/>
      <c r="J291" s="90">
        <v>4500000</v>
      </c>
      <c r="K291" s="90"/>
      <c r="L291" s="90"/>
      <c r="M291" s="90"/>
      <c r="N291" s="90"/>
      <c r="O291" s="90">
        <v>4500000</v>
      </c>
      <c r="P291" s="90"/>
      <c r="Q291" s="90"/>
      <c r="R291" s="90"/>
      <c r="S291" s="90"/>
      <c r="T291" s="90">
        <f t="shared" si="12"/>
        <v>4500000</v>
      </c>
      <c r="U291" s="273"/>
    </row>
    <row r="292" spans="1:21" ht="12.75">
      <c r="A292" s="91"/>
      <c r="B292" s="92" t="s">
        <v>12</v>
      </c>
      <c r="C292" s="93"/>
      <c r="D292" s="17"/>
      <c r="E292" s="17"/>
      <c r="F292" s="17"/>
      <c r="G292" s="17"/>
      <c r="H292" s="17"/>
      <c r="I292" s="17"/>
      <c r="J292" s="17">
        <v>4500000</v>
      </c>
      <c r="K292" s="17"/>
      <c r="L292" s="17"/>
      <c r="M292" s="17"/>
      <c r="N292" s="17"/>
      <c r="O292" s="17">
        <v>4500000</v>
      </c>
      <c r="P292" s="17"/>
      <c r="Q292" s="17"/>
      <c r="R292" s="17"/>
      <c r="S292" s="17"/>
      <c r="T292" s="17">
        <f t="shared" si="12"/>
        <v>4500000</v>
      </c>
      <c r="U292" s="274"/>
    </row>
    <row r="293" spans="1:21" ht="12.75">
      <c r="A293" s="91"/>
      <c r="B293" s="92" t="s">
        <v>13</v>
      </c>
      <c r="C293" s="93"/>
      <c r="D293" s="17"/>
      <c r="E293" s="17"/>
      <c r="F293" s="17"/>
      <c r="G293" s="17"/>
      <c r="H293" s="17"/>
      <c r="I293" s="17"/>
      <c r="J293" s="17">
        <v>4500000</v>
      </c>
      <c r="K293" s="17"/>
      <c r="L293" s="17"/>
      <c r="M293" s="17"/>
      <c r="N293" s="17"/>
      <c r="O293" s="17">
        <v>4500000</v>
      </c>
      <c r="P293" s="17"/>
      <c r="Q293" s="17"/>
      <c r="R293" s="17"/>
      <c r="S293" s="17"/>
      <c r="T293" s="17">
        <f t="shared" si="12"/>
        <v>4500000</v>
      </c>
      <c r="U293" s="274"/>
    </row>
    <row r="294" spans="1:21" ht="13.5">
      <c r="A294" s="88" t="s">
        <v>591</v>
      </c>
      <c r="B294" s="88" t="s">
        <v>11</v>
      </c>
      <c r="C294" s="89"/>
      <c r="D294" s="90"/>
      <c r="E294" s="90"/>
      <c r="F294" s="90"/>
      <c r="G294" s="90"/>
      <c r="H294" s="90"/>
      <c r="I294" s="90"/>
      <c r="J294" s="90">
        <v>7000000</v>
      </c>
      <c r="K294" s="90"/>
      <c r="L294" s="90"/>
      <c r="M294" s="90"/>
      <c r="N294" s="90"/>
      <c r="O294" s="90">
        <v>7000000</v>
      </c>
      <c r="P294" s="90"/>
      <c r="Q294" s="90"/>
      <c r="R294" s="90"/>
      <c r="S294" s="90"/>
      <c r="T294" s="90">
        <f t="shared" si="12"/>
        <v>7000000</v>
      </c>
      <c r="U294" s="273"/>
    </row>
    <row r="295" spans="1:21" ht="12.75">
      <c r="A295" s="91"/>
      <c r="B295" s="92" t="s">
        <v>12</v>
      </c>
      <c r="C295" s="93"/>
      <c r="D295" s="17"/>
      <c r="E295" s="17"/>
      <c r="F295" s="17"/>
      <c r="G295" s="17"/>
      <c r="H295" s="17"/>
      <c r="I295" s="17"/>
      <c r="J295" s="17">
        <v>7000000</v>
      </c>
      <c r="K295" s="17"/>
      <c r="L295" s="17"/>
      <c r="M295" s="17"/>
      <c r="N295" s="17"/>
      <c r="O295" s="17">
        <v>7000000</v>
      </c>
      <c r="P295" s="17"/>
      <c r="Q295" s="17"/>
      <c r="R295" s="17"/>
      <c r="S295" s="17"/>
      <c r="T295" s="17">
        <f t="shared" si="12"/>
        <v>7000000</v>
      </c>
      <c r="U295" s="274"/>
    </row>
    <row r="296" spans="1:21" ht="12.75">
      <c r="A296" s="91"/>
      <c r="B296" s="92" t="s">
        <v>13</v>
      </c>
      <c r="C296" s="93"/>
      <c r="D296" s="17"/>
      <c r="E296" s="17"/>
      <c r="F296" s="17"/>
      <c r="G296" s="17"/>
      <c r="H296" s="17"/>
      <c r="I296" s="17"/>
      <c r="J296" s="17">
        <v>8056000</v>
      </c>
      <c r="K296" s="17"/>
      <c r="L296" s="17"/>
      <c r="M296" s="17"/>
      <c r="N296" s="17"/>
      <c r="O296" s="17">
        <v>8056000</v>
      </c>
      <c r="P296" s="17"/>
      <c r="Q296" s="17"/>
      <c r="R296" s="17"/>
      <c r="S296" s="17"/>
      <c r="T296" s="17">
        <f t="shared" si="12"/>
        <v>8056000</v>
      </c>
      <c r="U296" s="274"/>
    </row>
    <row r="297" spans="1:21" ht="13.5">
      <c r="A297" s="88" t="s">
        <v>592</v>
      </c>
      <c r="B297" s="88" t="s">
        <v>11</v>
      </c>
      <c r="C297" s="89"/>
      <c r="D297" s="90"/>
      <c r="E297" s="90"/>
      <c r="F297" s="90"/>
      <c r="G297" s="90"/>
      <c r="H297" s="90"/>
      <c r="I297" s="90">
        <v>5000000</v>
      </c>
      <c r="J297" s="90"/>
      <c r="K297" s="90"/>
      <c r="L297" s="90"/>
      <c r="M297" s="90"/>
      <c r="N297" s="90">
        <v>10000000</v>
      </c>
      <c r="O297" s="90">
        <v>15000000</v>
      </c>
      <c r="P297" s="90"/>
      <c r="Q297" s="90"/>
      <c r="R297" s="90"/>
      <c r="S297" s="90"/>
      <c r="T297" s="90">
        <f t="shared" si="12"/>
        <v>15000000</v>
      </c>
      <c r="U297" s="273"/>
    </row>
    <row r="298" spans="1:21" ht="12.75">
      <c r="A298" s="91"/>
      <c r="B298" s="92" t="s">
        <v>12</v>
      </c>
      <c r="C298" s="93"/>
      <c r="D298" s="17"/>
      <c r="E298" s="17"/>
      <c r="F298" s="17"/>
      <c r="G298" s="17"/>
      <c r="H298" s="17"/>
      <c r="I298" s="17">
        <v>20472000</v>
      </c>
      <c r="J298" s="17"/>
      <c r="K298" s="17"/>
      <c r="L298" s="17"/>
      <c r="M298" s="17"/>
      <c r="N298" s="17">
        <v>4856000</v>
      </c>
      <c r="O298" s="17">
        <v>25328000</v>
      </c>
      <c r="P298" s="17"/>
      <c r="Q298" s="17"/>
      <c r="R298" s="17"/>
      <c r="S298" s="17"/>
      <c r="T298" s="17">
        <f t="shared" si="12"/>
        <v>25328000</v>
      </c>
      <c r="U298" s="274"/>
    </row>
    <row r="299" spans="1:21" ht="12.75">
      <c r="A299" s="91"/>
      <c r="B299" s="92" t="s">
        <v>13</v>
      </c>
      <c r="C299" s="93"/>
      <c r="D299" s="17"/>
      <c r="E299" s="17"/>
      <c r="F299" s="17"/>
      <c r="G299" s="17"/>
      <c r="H299" s="17"/>
      <c r="I299" s="17">
        <v>20472000</v>
      </c>
      <c r="J299" s="17"/>
      <c r="K299" s="17"/>
      <c r="L299" s="17"/>
      <c r="M299" s="17"/>
      <c r="N299" s="17">
        <v>4856000</v>
      </c>
      <c r="O299" s="17">
        <v>25328000</v>
      </c>
      <c r="P299" s="17"/>
      <c r="Q299" s="17"/>
      <c r="R299" s="17"/>
      <c r="S299" s="17"/>
      <c r="T299" s="17">
        <f t="shared" si="12"/>
        <v>25328000</v>
      </c>
      <c r="U299" s="274"/>
    </row>
    <row r="300" spans="1:21" ht="13.5">
      <c r="A300" s="88" t="s">
        <v>593</v>
      </c>
      <c r="B300" s="88" t="s">
        <v>11</v>
      </c>
      <c r="C300" s="89"/>
      <c r="D300" s="90"/>
      <c r="E300" s="90"/>
      <c r="F300" s="90"/>
      <c r="G300" s="90"/>
      <c r="H300" s="90"/>
      <c r="I300" s="90"/>
      <c r="J300" s="90"/>
      <c r="K300" s="90"/>
      <c r="L300" s="90"/>
      <c r="M300" s="90"/>
      <c r="N300" s="90">
        <v>37000000</v>
      </c>
      <c r="O300" s="90">
        <v>37000000</v>
      </c>
      <c r="P300" s="90"/>
      <c r="Q300" s="90"/>
      <c r="R300" s="90"/>
      <c r="S300" s="90"/>
      <c r="T300" s="90">
        <f t="shared" si="12"/>
        <v>37000000</v>
      </c>
      <c r="U300" s="273"/>
    </row>
    <row r="301" spans="1:21" ht="12.75">
      <c r="A301" s="91"/>
      <c r="B301" s="92" t="s">
        <v>12</v>
      </c>
      <c r="C301" s="93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>
        <v>37000000</v>
      </c>
      <c r="O301" s="17">
        <v>37000000</v>
      </c>
      <c r="P301" s="17"/>
      <c r="Q301" s="17"/>
      <c r="R301" s="17"/>
      <c r="S301" s="17"/>
      <c r="T301" s="17">
        <f t="shared" si="12"/>
        <v>37000000</v>
      </c>
      <c r="U301" s="274"/>
    </row>
    <row r="302" spans="1:21" ht="12.75">
      <c r="A302" s="91"/>
      <c r="B302" s="92" t="s">
        <v>13</v>
      </c>
      <c r="C302" s="93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>
        <v>37000000</v>
      </c>
      <c r="O302" s="17">
        <v>37000000</v>
      </c>
      <c r="P302" s="17"/>
      <c r="Q302" s="17"/>
      <c r="R302" s="17"/>
      <c r="S302" s="17"/>
      <c r="T302" s="17">
        <f t="shared" si="12"/>
        <v>37000000</v>
      </c>
      <c r="U302" s="274"/>
    </row>
    <row r="303" spans="1:21" ht="13.5">
      <c r="A303" s="88" t="s">
        <v>594</v>
      </c>
      <c r="B303" s="88" t="s">
        <v>11</v>
      </c>
      <c r="C303" s="89"/>
      <c r="D303" s="90"/>
      <c r="E303" s="90"/>
      <c r="F303" s="90"/>
      <c r="G303" s="90"/>
      <c r="H303" s="90"/>
      <c r="I303" s="90"/>
      <c r="J303" s="90">
        <v>1900000</v>
      </c>
      <c r="K303" s="90"/>
      <c r="L303" s="90"/>
      <c r="M303" s="90"/>
      <c r="N303" s="90"/>
      <c r="O303" s="90">
        <v>1900000</v>
      </c>
      <c r="P303" s="90"/>
      <c r="Q303" s="90"/>
      <c r="R303" s="90"/>
      <c r="S303" s="90"/>
      <c r="T303" s="90">
        <f t="shared" si="12"/>
        <v>1900000</v>
      </c>
      <c r="U303" s="273"/>
    </row>
    <row r="304" spans="1:21" ht="12.75">
      <c r="A304" s="91"/>
      <c r="B304" s="92" t="s">
        <v>12</v>
      </c>
      <c r="C304" s="93"/>
      <c r="D304" s="17"/>
      <c r="E304" s="17"/>
      <c r="F304" s="17"/>
      <c r="G304" s="17"/>
      <c r="H304" s="17"/>
      <c r="I304" s="17"/>
      <c r="J304" s="17">
        <v>1900000</v>
      </c>
      <c r="K304" s="17"/>
      <c r="L304" s="17"/>
      <c r="M304" s="17"/>
      <c r="N304" s="17"/>
      <c r="O304" s="17">
        <v>1900000</v>
      </c>
      <c r="P304" s="17"/>
      <c r="Q304" s="17"/>
      <c r="R304" s="17"/>
      <c r="S304" s="17"/>
      <c r="T304" s="17">
        <f t="shared" si="12"/>
        <v>1900000</v>
      </c>
      <c r="U304" s="274"/>
    </row>
    <row r="305" spans="1:21" ht="12.75">
      <c r="A305" s="91"/>
      <c r="B305" s="92" t="s">
        <v>13</v>
      </c>
      <c r="C305" s="93"/>
      <c r="D305" s="17"/>
      <c r="E305" s="17"/>
      <c r="F305" s="17"/>
      <c r="G305" s="17"/>
      <c r="H305" s="17"/>
      <c r="I305" s="17"/>
      <c r="J305" s="17">
        <v>1900000</v>
      </c>
      <c r="K305" s="17"/>
      <c r="L305" s="17"/>
      <c r="M305" s="17"/>
      <c r="N305" s="17"/>
      <c r="O305" s="17">
        <v>1900000</v>
      </c>
      <c r="P305" s="17"/>
      <c r="Q305" s="17"/>
      <c r="R305" s="17"/>
      <c r="S305" s="17"/>
      <c r="T305" s="17">
        <f t="shared" si="12"/>
        <v>1900000</v>
      </c>
      <c r="U305" s="274"/>
    </row>
    <row r="306" spans="1:21" ht="13.5">
      <c r="A306" s="88" t="s">
        <v>595</v>
      </c>
      <c r="B306" s="88" t="s">
        <v>11</v>
      </c>
      <c r="C306" s="89"/>
      <c r="D306" s="90"/>
      <c r="E306" s="90"/>
      <c r="F306" s="90"/>
      <c r="G306" s="90"/>
      <c r="H306" s="90"/>
      <c r="I306" s="90"/>
      <c r="J306" s="90">
        <v>26600000</v>
      </c>
      <c r="K306" s="90"/>
      <c r="L306" s="90"/>
      <c r="M306" s="90"/>
      <c r="N306" s="90"/>
      <c r="O306" s="90">
        <v>26600000</v>
      </c>
      <c r="P306" s="90"/>
      <c r="Q306" s="90"/>
      <c r="R306" s="90"/>
      <c r="S306" s="90"/>
      <c r="T306" s="90">
        <f t="shared" si="12"/>
        <v>26600000</v>
      </c>
      <c r="U306" s="273"/>
    </row>
    <row r="307" spans="1:21" ht="12.75">
      <c r="A307" s="91"/>
      <c r="B307" s="92" t="s">
        <v>12</v>
      </c>
      <c r="C307" s="93"/>
      <c r="D307" s="17"/>
      <c r="E307" s="17"/>
      <c r="F307" s="17"/>
      <c r="G307" s="17"/>
      <c r="H307" s="17"/>
      <c r="I307" s="17"/>
      <c r="J307" s="17">
        <v>25000000</v>
      </c>
      <c r="K307" s="17"/>
      <c r="L307" s="17"/>
      <c r="M307" s="17"/>
      <c r="N307" s="17"/>
      <c r="O307" s="17">
        <v>25000000</v>
      </c>
      <c r="P307" s="17"/>
      <c r="Q307" s="17"/>
      <c r="R307" s="17"/>
      <c r="S307" s="17"/>
      <c r="T307" s="17">
        <f t="shared" si="12"/>
        <v>25000000</v>
      </c>
      <c r="U307" s="274"/>
    </row>
    <row r="308" spans="1:21" ht="12.75">
      <c r="A308" s="91"/>
      <c r="B308" s="92" t="s">
        <v>13</v>
      </c>
      <c r="C308" s="93"/>
      <c r="D308" s="17"/>
      <c r="E308" s="17"/>
      <c r="F308" s="17"/>
      <c r="G308" s="17"/>
      <c r="H308" s="17"/>
      <c r="I308" s="17"/>
      <c r="J308" s="17">
        <v>25000000</v>
      </c>
      <c r="K308" s="17"/>
      <c r="L308" s="17"/>
      <c r="M308" s="17"/>
      <c r="N308" s="17"/>
      <c r="O308" s="17">
        <v>25000000</v>
      </c>
      <c r="P308" s="17"/>
      <c r="Q308" s="17"/>
      <c r="R308" s="17"/>
      <c r="S308" s="17"/>
      <c r="T308" s="17">
        <f t="shared" si="12"/>
        <v>25000000</v>
      </c>
      <c r="U308" s="274"/>
    </row>
    <row r="309" spans="1:21" ht="13.5">
      <c r="A309" s="88" t="s">
        <v>596</v>
      </c>
      <c r="B309" s="88" t="s">
        <v>11</v>
      </c>
      <c r="C309" s="89"/>
      <c r="D309" s="90"/>
      <c r="E309" s="90"/>
      <c r="F309" s="90"/>
      <c r="G309" s="90"/>
      <c r="H309" s="90"/>
      <c r="I309" s="90">
        <v>1200000</v>
      </c>
      <c r="J309" s="90"/>
      <c r="K309" s="90"/>
      <c r="L309" s="90"/>
      <c r="M309" s="90"/>
      <c r="N309" s="90"/>
      <c r="O309" s="90">
        <v>1200000</v>
      </c>
      <c r="P309" s="90"/>
      <c r="Q309" s="90"/>
      <c r="R309" s="90"/>
      <c r="S309" s="90"/>
      <c r="T309" s="90">
        <f t="shared" si="12"/>
        <v>1200000</v>
      </c>
      <c r="U309" s="273"/>
    </row>
    <row r="310" spans="1:21" ht="12.75">
      <c r="A310" s="91"/>
      <c r="B310" s="92" t="s">
        <v>12</v>
      </c>
      <c r="C310" s="93"/>
      <c r="D310" s="17"/>
      <c r="E310" s="17"/>
      <c r="F310" s="17"/>
      <c r="G310" s="17"/>
      <c r="H310" s="17"/>
      <c r="I310" s="17">
        <v>1200000</v>
      </c>
      <c r="J310" s="17"/>
      <c r="K310" s="17"/>
      <c r="L310" s="17"/>
      <c r="M310" s="17"/>
      <c r="N310" s="17"/>
      <c r="O310" s="17">
        <v>1200000</v>
      </c>
      <c r="P310" s="17"/>
      <c r="Q310" s="17"/>
      <c r="R310" s="17"/>
      <c r="S310" s="17"/>
      <c r="T310" s="17">
        <f t="shared" si="12"/>
        <v>1200000</v>
      </c>
      <c r="U310" s="274"/>
    </row>
    <row r="311" spans="1:21" ht="12.75">
      <c r="A311" s="91"/>
      <c r="B311" s="92" t="s">
        <v>13</v>
      </c>
      <c r="C311" s="93"/>
      <c r="D311" s="17"/>
      <c r="E311" s="17"/>
      <c r="F311" s="17"/>
      <c r="G311" s="17"/>
      <c r="H311" s="17"/>
      <c r="I311" s="17">
        <v>3700000</v>
      </c>
      <c r="J311" s="17"/>
      <c r="K311" s="17"/>
      <c r="L311" s="17"/>
      <c r="M311" s="17"/>
      <c r="N311" s="17"/>
      <c r="O311" s="17">
        <v>3700000</v>
      </c>
      <c r="P311" s="17"/>
      <c r="Q311" s="17"/>
      <c r="R311" s="17"/>
      <c r="S311" s="17"/>
      <c r="T311" s="17">
        <f aca="true" t="shared" si="13" ref="T311:T342">P311+O311+Q311+R311+S311</f>
        <v>3700000</v>
      </c>
      <c r="U311" s="274"/>
    </row>
    <row r="312" spans="1:21" ht="13.5">
      <c r="A312" s="88" t="s">
        <v>597</v>
      </c>
      <c r="B312" s="88" t="s">
        <v>11</v>
      </c>
      <c r="C312" s="89"/>
      <c r="D312" s="90"/>
      <c r="E312" s="90"/>
      <c r="F312" s="90"/>
      <c r="G312" s="90">
        <v>300000</v>
      </c>
      <c r="H312" s="90"/>
      <c r="I312" s="90"/>
      <c r="J312" s="90"/>
      <c r="K312" s="90"/>
      <c r="L312" s="90"/>
      <c r="M312" s="90"/>
      <c r="N312" s="90"/>
      <c r="O312" s="90">
        <v>300000</v>
      </c>
      <c r="P312" s="90"/>
      <c r="Q312" s="90"/>
      <c r="R312" s="90"/>
      <c r="S312" s="90"/>
      <c r="T312" s="90">
        <f t="shared" si="13"/>
        <v>300000</v>
      </c>
      <c r="U312" s="273"/>
    </row>
    <row r="313" spans="1:21" ht="12.75">
      <c r="A313" s="91"/>
      <c r="B313" s="92" t="s">
        <v>12</v>
      </c>
      <c r="C313" s="93"/>
      <c r="D313" s="17"/>
      <c r="E313" s="17"/>
      <c r="F313" s="17"/>
      <c r="G313" s="17">
        <v>300000</v>
      </c>
      <c r="H313" s="17"/>
      <c r="I313" s="17"/>
      <c r="J313" s="17"/>
      <c r="K313" s="17"/>
      <c r="L313" s="17"/>
      <c r="M313" s="17"/>
      <c r="N313" s="17"/>
      <c r="O313" s="17">
        <v>300000</v>
      </c>
      <c r="P313" s="17"/>
      <c r="Q313" s="17"/>
      <c r="R313" s="17"/>
      <c r="S313" s="17"/>
      <c r="T313" s="17">
        <f t="shared" si="13"/>
        <v>300000</v>
      </c>
      <c r="U313" s="274"/>
    </row>
    <row r="314" spans="1:21" ht="12.75">
      <c r="A314" s="91"/>
      <c r="B314" s="92" t="s">
        <v>13</v>
      </c>
      <c r="C314" s="93"/>
      <c r="D314" s="17"/>
      <c r="E314" s="17"/>
      <c r="F314" s="17"/>
      <c r="G314" s="17">
        <v>300000</v>
      </c>
      <c r="H314" s="17"/>
      <c r="I314" s="17"/>
      <c r="J314" s="17"/>
      <c r="K314" s="17"/>
      <c r="L314" s="17"/>
      <c r="M314" s="17"/>
      <c r="N314" s="17"/>
      <c r="O314" s="17">
        <v>300000</v>
      </c>
      <c r="P314" s="17"/>
      <c r="Q314" s="17"/>
      <c r="R314" s="17"/>
      <c r="S314" s="17"/>
      <c r="T314" s="17">
        <f t="shared" si="13"/>
        <v>300000</v>
      </c>
      <c r="U314" s="274"/>
    </row>
    <row r="315" spans="1:21" ht="13.5">
      <c r="A315" s="88" t="s">
        <v>598</v>
      </c>
      <c r="B315" s="88" t="s">
        <v>11</v>
      </c>
      <c r="C315" s="89"/>
      <c r="D315" s="90"/>
      <c r="E315" s="90"/>
      <c r="F315" s="90"/>
      <c r="G315" s="90"/>
      <c r="H315" s="90"/>
      <c r="I315" s="90">
        <v>94702000</v>
      </c>
      <c r="J315" s="90"/>
      <c r="K315" s="90"/>
      <c r="L315" s="90"/>
      <c r="M315" s="90"/>
      <c r="N315" s="90"/>
      <c r="O315" s="90">
        <v>94702000</v>
      </c>
      <c r="P315" s="90"/>
      <c r="Q315" s="90"/>
      <c r="R315" s="90"/>
      <c r="S315" s="90"/>
      <c r="T315" s="90">
        <f t="shared" si="13"/>
        <v>94702000</v>
      </c>
      <c r="U315" s="273"/>
    </row>
    <row r="316" spans="1:21" ht="12.75">
      <c r="A316" s="91"/>
      <c r="B316" s="92" t="s">
        <v>12</v>
      </c>
      <c r="C316" s="93"/>
      <c r="D316" s="17"/>
      <c r="E316" s="17"/>
      <c r="F316" s="17"/>
      <c r="G316" s="17"/>
      <c r="H316" s="17"/>
      <c r="I316" s="17">
        <v>103079000</v>
      </c>
      <c r="J316" s="17"/>
      <c r="K316" s="17"/>
      <c r="L316" s="17"/>
      <c r="M316" s="17"/>
      <c r="N316" s="17"/>
      <c r="O316" s="17">
        <v>103079000</v>
      </c>
      <c r="P316" s="17"/>
      <c r="Q316" s="17"/>
      <c r="R316" s="17"/>
      <c r="S316" s="17"/>
      <c r="T316" s="17">
        <f t="shared" si="13"/>
        <v>103079000</v>
      </c>
      <c r="U316" s="274"/>
    </row>
    <row r="317" spans="1:21" ht="12.75">
      <c r="A317" s="91"/>
      <c r="B317" s="92" t="s">
        <v>13</v>
      </c>
      <c r="C317" s="93"/>
      <c r="D317" s="17"/>
      <c r="E317" s="17"/>
      <c r="F317" s="17"/>
      <c r="G317" s="17"/>
      <c r="H317" s="17"/>
      <c r="I317" s="17">
        <v>103079000</v>
      </c>
      <c r="J317" s="17"/>
      <c r="K317" s="17"/>
      <c r="L317" s="17"/>
      <c r="M317" s="17"/>
      <c r="N317" s="17"/>
      <c r="O317" s="17">
        <v>103079000</v>
      </c>
      <c r="P317" s="17"/>
      <c r="Q317" s="17"/>
      <c r="R317" s="17"/>
      <c r="S317" s="17"/>
      <c r="T317" s="17">
        <f t="shared" si="13"/>
        <v>103079000</v>
      </c>
      <c r="U317" s="274"/>
    </row>
    <row r="318" spans="1:21" ht="13.5">
      <c r="A318" s="88" t="s">
        <v>599</v>
      </c>
      <c r="B318" s="88" t="s">
        <v>11</v>
      </c>
      <c r="C318" s="89"/>
      <c r="D318" s="90"/>
      <c r="E318" s="90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>
        <f t="shared" si="13"/>
        <v>0</v>
      </c>
      <c r="U318" s="273"/>
    </row>
    <row r="319" spans="1:21" ht="12.75">
      <c r="A319" s="91"/>
      <c r="B319" s="92" t="s">
        <v>12</v>
      </c>
      <c r="C319" s="93"/>
      <c r="D319" s="17"/>
      <c r="E319" s="17"/>
      <c r="F319" s="17"/>
      <c r="G319" s="17"/>
      <c r="H319" s="17"/>
      <c r="I319" s="17">
        <v>2000000</v>
      </c>
      <c r="J319" s="17"/>
      <c r="K319" s="17"/>
      <c r="L319" s="17"/>
      <c r="M319" s="17"/>
      <c r="N319" s="17"/>
      <c r="O319" s="17">
        <v>2000000</v>
      </c>
      <c r="P319" s="17"/>
      <c r="Q319" s="17"/>
      <c r="R319" s="17"/>
      <c r="S319" s="17"/>
      <c r="T319" s="17">
        <f t="shared" si="13"/>
        <v>2000000</v>
      </c>
      <c r="U319" s="274"/>
    </row>
    <row r="320" spans="1:21" ht="12.75">
      <c r="A320" s="91"/>
      <c r="B320" s="92" t="s">
        <v>13</v>
      </c>
      <c r="C320" s="93"/>
      <c r="D320" s="17"/>
      <c r="E320" s="17"/>
      <c r="F320" s="17"/>
      <c r="G320" s="17"/>
      <c r="H320" s="17"/>
      <c r="I320" s="17">
        <v>2000000</v>
      </c>
      <c r="J320" s="17"/>
      <c r="K320" s="17"/>
      <c r="L320" s="17"/>
      <c r="M320" s="17"/>
      <c r="N320" s="17"/>
      <c r="O320" s="17">
        <v>2000000</v>
      </c>
      <c r="P320" s="17"/>
      <c r="Q320" s="17"/>
      <c r="R320" s="17"/>
      <c r="S320" s="17"/>
      <c r="T320" s="17">
        <f t="shared" si="13"/>
        <v>2000000</v>
      </c>
      <c r="U320" s="274"/>
    </row>
    <row r="321" spans="1:21" ht="13.5" hidden="1">
      <c r="A321" s="88" t="s">
        <v>600</v>
      </c>
      <c r="B321" s="88" t="s">
        <v>11</v>
      </c>
      <c r="C321" s="89"/>
      <c r="D321" s="90"/>
      <c r="E321" s="90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>
        <f t="shared" si="13"/>
        <v>0</v>
      </c>
      <c r="U321" s="273"/>
    </row>
    <row r="322" spans="1:21" ht="12.75" hidden="1">
      <c r="A322" s="91"/>
      <c r="B322" s="92" t="s">
        <v>12</v>
      </c>
      <c r="C322" s="93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>
        <f t="shared" si="13"/>
        <v>0</v>
      </c>
      <c r="U322" s="274"/>
    </row>
    <row r="323" spans="1:21" ht="12.75" hidden="1">
      <c r="A323" s="91"/>
      <c r="B323" s="92" t="s">
        <v>13</v>
      </c>
      <c r="C323" s="93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>
        <f t="shared" si="13"/>
        <v>0</v>
      </c>
      <c r="U323" s="274"/>
    </row>
    <row r="324" spans="1:21" ht="13.5" hidden="1">
      <c r="A324" s="88" t="s">
        <v>601</v>
      </c>
      <c r="B324" s="88" t="s">
        <v>11</v>
      </c>
      <c r="C324" s="89"/>
      <c r="D324" s="90"/>
      <c r="E324" s="90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>
        <f t="shared" si="13"/>
        <v>0</v>
      </c>
      <c r="U324" s="273"/>
    </row>
    <row r="325" spans="1:21" ht="12.75" hidden="1">
      <c r="A325" s="91"/>
      <c r="B325" s="92" t="s">
        <v>12</v>
      </c>
      <c r="C325" s="93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>
        <f t="shared" si="13"/>
        <v>0</v>
      </c>
      <c r="U325" s="274"/>
    </row>
    <row r="326" spans="1:21" ht="12.75" hidden="1">
      <c r="A326" s="91"/>
      <c r="B326" s="92" t="s">
        <v>13</v>
      </c>
      <c r="C326" s="93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>
        <f t="shared" si="13"/>
        <v>0</v>
      </c>
      <c r="U326" s="274"/>
    </row>
    <row r="327" spans="1:21" ht="13.5" hidden="1">
      <c r="A327" s="88" t="s">
        <v>602</v>
      </c>
      <c r="B327" s="88" t="s">
        <v>11</v>
      </c>
      <c r="C327" s="89"/>
      <c r="D327" s="90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>
        <f t="shared" si="13"/>
        <v>0</v>
      </c>
      <c r="U327" s="273"/>
    </row>
    <row r="328" spans="1:21" ht="12.75" hidden="1">
      <c r="A328" s="91"/>
      <c r="B328" s="92" t="s">
        <v>12</v>
      </c>
      <c r="C328" s="93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>
        <f t="shared" si="13"/>
        <v>0</v>
      </c>
      <c r="U328" s="274"/>
    </row>
    <row r="329" spans="1:21" ht="12.75" hidden="1">
      <c r="A329" s="91"/>
      <c r="B329" s="92" t="s">
        <v>13</v>
      </c>
      <c r="C329" s="93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>
        <f t="shared" si="13"/>
        <v>0</v>
      </c>
      <c r="U329" s="274"/>
    </row>
    <row r="330" spans="1:21" ht="13.5">
      <c r="A330" s="88" t="s">
        <v>603</v>
      </c>
      <c r="B330" s="88" t="s">
        <v>11</v>
      </c>
      <c r="C330" s="89"/>
      <c r="D330" s="90"/>
      <c r="E330" s="90"/>
      <c r="F330" s="90"/>
      <c r="G330" s="90"/>
      <c r="H330" s="90"/>
      <c r="I330" s="90">
        <v>12000000</v>
      </c>
      <c r="J330" s="90"/>
      <c r="K330" s="90"/>
      <c r="L330" s="90"/>
      <c r="M330" s="90"/>
      <c r="N330" s="90"/>
      <c r="O330" s="90">
        <v>12000000</v>
      </c>
      <c r="P330" s="90"/>
      <c r="Q330" s="90"/>
      <c r="R330" s="90"/>
      <c r="S330" s="90"/>
      <c r="T330" s="90">
        <f t="shared" si="13"/>
        <v>12000000</v>
      </c>
      <c r="U330" s="273"/>
    </row>
    <row r="331" spans="1:21" ht="12.75">
      <c r="A331" s="91"/>
      <c r="B331" s="92" t="s">
        <v>12</v>
      </c>
      <c r="C331" s="93"/>
      <c r="D331" s="17"/>
      <c r="E331" s="17"/>
      <c r="F331" s="17"/>
      <c r="G331" s="17"/>
      <c r="H331" s="17"/>
      <c r="I331" s="17">
        <v>12000000</v>
      </c>
      <c r="J331" s="17"/>
      <c r="K331" s="17"/>
      <c r="L331" s="17"/>
      <c r="M331" s="17"/>
      <c r="N331" s="17"/>
      <c r="O331" s="17">
        <v>12000000</v>
      </c>
      <c r="P331" s="17"/>
      <c r="Q331" s="17"/>
      <c r="R331" s="17"/>
      <c r="S331" s="17"/>
      <c r="T331" s="17">
        <f t="shared" si="13"/>
        <v>12000000</v>
      </c>
      <c r="U331" s="274"/>
    </row>
    <row r="332" spans="1:21" ht="12.75">
      <c r="A332" s="91"/>
      <c r="B332" s="92" t="s">
        <v>13</v>
      </c>
      <c r="C332" s="93"/>
      <c r="D332" s="17"/>
      <c r="E332" s="17"/>
      <c r="F332" s="17"/>
      <c r="G332" s="17"/>
      <c r="H332" s="17"/>
      <c r="I332" s="17">
        <v>12000000</v>
      </c>
      <c r="J332" s="17"/>
      <c r="K332" s="17"/>
      <c r="L332" s="17"/>
      <c r="M332" s="17"/>
      <c r="N332" s="17"/>
      <c r="O332" s="17">
        <v>12000000</v>
      </c>
      <c r="P332" s="17"/>
      <c r="Q332" s="17"/>
      <c r="R332" s="17"/>
      <c r="S332" s="17"/>
      <c r="T332" s="17">
        <f t="shared" si="13"/>
        <v>12000000</v>
      </c>
      <c r="U332" s="274"/>
    </row>
    <row r="333" spans="1:21" ht="13.5" hidden="1">
      <c r="A333" s="88" t="s">
        <v>604</v>
      </c>
      <c r="B333" s="88" t="s">
        <v>11</v>
      </c>
      <c r="C333" s="89"/>
      <c r="D333" s="90"/>
      <c r="E333" s="90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>
        <f t="shared" si="13"/>
        <v>0</v>
      </c>
      <c r="U333" s="273"/>
    </row>
    <row r="334" spans="1:21" ht="12.75" hidden="1">
      <c r="A334" s="91"/>
      <c r="B334" s="92" t="s">
        <v>12</v>
      </c>
      <c r="C334" s="93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>
        <f t="shared" si="13"/>
        <v>0</v>
      </c>
      <c r="U334" s="274"/>
    </row>
    <row r="335" spans="1:21" ht="12.75" hidden="1">
      <c r="A335" s="91"/>
      <c r="B335" s="92" t="s">
        <v>13</v>
      </c>
      <c r="C335" s="93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>
        <f t="shared" si="13"/>
        <v>0</v>
      </c>
      <c r="U335" s="274"/>
    </row>
    <row r="336" spans="1:21" ht="13.5">
      <c r="A336" s="88" t="s">
        <v>605</v>
      </c>
      <c r="B336" s="88" t="s">
        <v>11</v>
      </c>
      <c r="C336" s="89"/>
      <c r="D336" s="90"/>
      <c r="E336" s="90"/>
      <c r="F336" s="90"/>
      <c r="G336" s="90">
        <v>118138000</v>
      </c>
      <c r="H336" s="90"/>
      <c r="I336" s="90"/>
      <c r="J336" s="90"/>
      <c r="K336" s="90"/>
      <c r="L336" s="90"/>
      <c r="M336" s="90"/>
      <c r="N336" s="90"/>
      <c r="O336" s="90">
        <v>118138000</v>
      </c>
      <c r="P336" s="90"/>
      <c r="Q336" s="90"/>
      <c r="R336" s="90"/>
      <c r="S336" s="90"/>
      <c r="T336" s="90">
        <f t="shared" si="13"/>
        <v>118138000</v>
      </c>
      <c r="U336" s="273"/>
    </row>
    <row r="337" spans="1:21" ht="12.75">
      <c r="A337" s="91"/>
      <c r="B337" s="92" t="s">
        <v>12</v>
      </c>
      <c r="C337" s="93"/>
      <c r="D337" s="17"/>
      <c r="E337" s="17">
        <v>9750000</v>
      </c>
      <c r="F337" s="17"/>
      <c r="G337" s="17">
        <v>96276000</v>
      </c>
      <c r="H337" s="17"/>
      <c r="I337" s="17">
        <v>2550000</v>
      </c>
      <c r="J337" s="17"/>
      <c r="K337" s="17"/>
      <c r="L337" s="17"/>
      <c r="M337" s="17"/>
      <c r="N337" s="17"/>
      <c r="O337" s="17">
        <v>108576000</v>
      </c>
      <c r="P337" s="17"/>
      <c r="Q337" s="17"/>
      <c r="R337" s="17"/>
      <c r="S337" s="17"/>
      <c r="T337" s="17">
        <f t="shared" si="13"/>
        <v>108576000</v>
      </c>
      <c r="U337" s="274"/>
    </row>
    <row r="338" spans="1:21" ht="12.75">
      <c r="A338" s="91"/>
      <c r="B338" s="92" t="s">
        <v>13</v>
      </c>
      <c r="C338" s="93"/>
      <c r="D338" s="17"/>
      <c r="E338" s="17">
        <v>9750000</v>
      </c>
      <c r="F338" s="17"/>
      <c r="G338" s="17">
        <v>96276000</v>
      </c>
      <c r="H338" s="17"/>
      <c r="I338" s="17">
        <v>2550000</v>
      </c>
      <c r="J338" s="17"/>
      <c r="K338" s="17"/>
      <c r="L338" s="17"/>
      <c r="M338" s="17"/>
      <c r="N338" s="17"/>
      <c r="O338" s="17">
        <v>108576000</v>
      </c>
      <c r="P338" s="17"/>
      <c r="Q338" s="17"/>
      <c r="R338" s="17"/>
      <c r="S338" s="17"/>
      <c r="T338" s="17">
        <f t="shared" si="13"/>
        <v>108576000</v>
      </c>
      <c r="U338" s="274"/>
    </row>
    <row r="339" spans="1:21" ht="13.5">
      <c r="A339" s="88" t="s">
        <v>606</v>
      </c>
      <c r="B339" s="88" t="s">
        <v>11</v>
      </c>
      <c r="C339" s="89"/>
      <c r="D339" s="90"/>
      <c r="E339" s="90"/>
      <c r="F339" s="90"/>
      <c r="G339" s="90"/>
      <c r="H339" s="90"/>
      <c r="I339" s="90">
        <v>17800000</v>
      </c>
      <c r="J339" s="90"/>
      <c r="K339" s="90"/>
      <c r="L339" s="90"/>
      <c r="M339" s="90"/>
      <c r="N339" s="90"/>
      <c r="O339" s="90">
        <v>17800000</v>
      </c>
      <c r="P339" s="90"/>
      <c r="Q339" s="90"/>
      <c r="R339" s="90"/>
      <c r="S339" s="90"/>
      <c r="T339" s="90">
        <f t="shared" si="13"/>
        <v>17800000</v>
      </c>
      <c r="U339" s="273"/>
    </row>
    <row r="340" spans="1:21" ht="12.75">
      <c r="A340" s="91"/>
      <c r="B340" s="92" t="s">
        <v>12</v>
      </c>
      <c r="C340" s="93"/>
      <c r="D340" s="17"/>
      <c r="E340" s="17"/>
      <c r="F340" s="17"/>
      <c r="G340" s="17"/>
      <c r="H340" s="17"/>
      <c r="I340" s="17">
        <v>18300000</v>
      </c>
      <c r="J340" s="17"/>
      <c r="K340" s="17"/>
      <c r="L340" s="17"/>
      <c r="M340" s="17"/>
      <c r="N340" s="17"/>
      <c r="O340" s="17">
        <v>18300000</v>
      </c>
      <c r="P340" s="17"/>
      <c r="Q340" s="17"/>
      <c r="R340" s="17"/>
      <c r="S340" s="17"/>
      <c r="T340" s="17">
        <f t="shared" si="13"/>
        <v>18300000</v>
      </c>
      <c r="U340" s="274"/>
    </row>
    <row r="341" spans="1:21" ht="12.75">
      <c r="A341" s="91"/>
      <c r="B341" s="92" t="s">
        <v>13</v>
      </c>
      <c r="C341" s="93"/>
      <c r="D341" s="17"/>
      <c r="E341" s="17"/>
      <c r="F341" s="17"/>
      <c r="G341" s="17"/>
      <c r="H341" s="17"/>
      <c r="I341" s="17">
        <v>18300000</v>
      </c>
      <c r="J341" s="17"/>
      <c r="K341" s="17"/>
      <c r="L341" s="17"/>
      <c r="M341" s="17"/>
      <c r="N341" s="17"/>
      <c r="O341" s="17">
        <v>18300000</v>
      </c>
      <c r="P341" s="17"/>
      <c r="Q341" s="17"/>
      <c r="R341" s="17"/>
      <c r="S341" s="17"/>
      <c r="T341" s="17">
        <f t="shared" si="13"/>
        <v>18300000</v>
      </c>
      <c r="U341" s="274"/>
    </row>
    <row r="342" spans="1:21" ht="13.5" hidden="1">
      <c r="A342" s="88" t="s">
        <v>607</v>
      </c>
      <c r="B342" s="88" t="s">
        <v>11</v>
      </c>
      <c r="C342" s="89"/>
      <c r="D342" s="90"/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>
        <f t="shared" si="13"/>
        <v>0</v>
      </c>
      <c r="U342" s="273"/>
    </row>
    <row r="343" spans="1:21" ht="12.75" hidden="1">
      <c r="A343" s="91"/>
      <c r="B343" s="92" t="s">
        <v>12</v>
      </c>
      <c r="C343" s="93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>
        <f aca="true" t="shared" si="14" ref="T343:T350">P343+O343+Q343+R343+S343</f>
        <v>0</v>
      </c>
      <c r="U343" s="274"/>
    </row>
    <row r="344" spans="1:21" ht="12.75" hidden="1">
      <c r="A344" s="91"/>
      <c r="B344" s="92" t="s">
        <v>13</v>
      </c>
      <c r="C344" s="93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>
        <f t="shared" si="14"/>
        <v>0</v>
      </c>
      <c r="U344" s="274"/>
    </row>
    <row r="345" spans="1:21" ht="13.5">
      <c r="A345" s="88" t="s">
        <v>608</v>
      </c>
      <c r="B345" s="88" t="s">
        <v>11</v>
      </c>
      <c r="C345" s="89"/>
      <c r="D345" s="90"/>
      <c r="E345" s="90"/>
      <c r="F345" s="90"/>
      <c r="G345" s="90"/>
      <c r="H345" s="90"/>
      <c r="I345" s="90">
        <v>14600000</v>
      </c>
      <c r="J345" s="90"/>
      <c r="K345" s="90"/>
      <c r="L345" s="90"/>
      <c r="M345" s="90"/>
      <c r="N345" s="90"/>
      <c r="O345" s="90">
        <v>14600000</v>
      </c>
      <c r="P345" s="90"/>
      <c r="Q345" s="90"/>
      <c r="R345" s="90"/>
      <c r="S345" s="90"/>
      <c r="T345" s="90">
        <f t="shared" si="14"/>
        <v>14600000</v>
      </c>
      <c r="U345" s="273"/>
    </row>
    <row r="346" spans="1:21" ht="12.75">
      <c r="A346" s="91"/>
      <c r="B346" s="92" t="s">
        <v>12</v>
      </c>
      <c r="C346" s="93"/>
      <c r="D346" s="17"/>
      <c r="E346" s="17"/>
      <c r="F346" s="17"/>
      <c r="G346" s="17"/>
      <c r="H346" s="17"/>
      <c r="I346" s="17">
        <v>16322000</v>
      </c>
      <c r="J346" s="17"/>
      <c r="K346" s="17"/>
      <c r="L346" s="17"/>
      <c r="M346" s="17"/>
      <c r="N346" s="17"/>
      <c r="O346" s="17">
        <v>16322000</v>
      </c>
      <c r="P346" s="17"/>
      <c r="Q346" s="17"/>
      <c r="R346" s="17"/>
      <c r="S346" s="17"/>
      <c r="T346" s="17">
        <f t="shared" si="14"/>
        <v>16322000</v>
      </c>
      <c r="U346" s="274"/>
    </row>
    <row r="347" spans="1:21" s="97" customFormat="1" ht="12.75">
      <c r="A347" s="94"/>
      <c r="B347" s="95" t="s">
        <v>13</v>
      </c>
      <c r="C347" s="96"/>
      <c r="D347" s="31"/>
      <c r="E347" s="31"/>
      <c r="F347" s="31"/>
      <c r="G347" s="31"/>
      <c r="H347" s="31"/>
      <c r="I347" s="31">
        <v>16322000</v>
      </c>
      <c r="J347" s="31"/>
      <c r="K347" s="31"/>
      <c r="L347" s="31"/>
      <c r="M347" s="31"/>
      <c r="N347" s="31"/>
      <c r="O347" s="31">
        <v>16322000</v>
      </c>
      <c r="P347" s="31"/>
      <c r="Q347" s="31"/>
      <c r="R347" s="31"/>
      <c r="S347" s="31"/>
      <c r="T347" s="31">
        <f t="shared" si="14"/>
        <v>16322000</v>
      </c>
      <c r="U347" s="275"/>
    </row>
    <row r="348" spans="1:21" ht="13.5" hidden="1">
      <c r="A348" s="98" t="s">
        <v>609</v>
      </c>
      <c r="B348" s="98" t="s">
        <v>11</v>
      </c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>
        <f t="shared" si="14"/>
        <v>0</v>
      </c>
      <c r="U348" s="285"/>
    </row>
    <row r="349" spans="1:21" ht="12.75" hidden="1">
      <c r="A349" s="91"/>
      <c r="B349" s="92" t="s">
        <v>12</v>
      </c>
      <c r="C349" s="93"/>
      <c r="D349" s="93"/>
      <c r="E349" s="93"/>
      <c r="F349" s="93"/>
      <c r="G349" s="93"/>
      <c r="H349" s="93"/>
      <c r="I349" s="93"/>
      <c r="J349" s="93"/>
      <c r="K349" s="93"/>
      <c r="L349" s="93"/>
      <c r="M349" s="93"/>
      <c r="N349" s="93"/>
      <c r="O349" s="93"/>
      <c r="P349" s="93"/>
      <c r="Q349" s="93"/>
      <c r="R349" s="93"/>
      <c r="S349" s="93"/>
      <c r="T349" s="93">
        <f t="shared" si="14"/>
        <v>0</v>
      </c>
      <c r="U349" s="274"/>
    </row>
    <row r="350" spans="1:21" ht="12.75" hidden="1">
      <c r="A350" s="94"/>
      <c r="B350" s="95" t="s">
        <v>13</v>
      </c>
      <c r="C350" s="96"/>
      <c r="D350" s="96"/>
      <c r="E350" s="96"/>
      <c r="F350" s="96"/>
      <c r="G350" s="96"/>
      <c r="H350" s="96"/>
      <c r="I350" s="96"/>
      <c r="J350" s="96"/>
      <c r="K350" s="96"/>
      <c r="L350" s="96"/>
      <c r="M350" s="96"/>
      <c r="N350" s="96"/>
      <c r="O350" s="96"/>
      <c r="P350" s="96"/>
      <c r="Q350" s="96"/>
      <c r="R350" s="96"/>
      <c r="S350" s="96"/>
      <c r="T350" s="96">
        <f t="shared" si="14"/>
        <v>0</v>
      </c>
      <c r="U350" s="275"/>
    </row>
    <row r="65536" ht="12.75" hidden="1"/>
  </sheetData>
  <sheetProtection password="CE9C" sheet="1"/>
  <printOptions horizontalCentered="1"/>
  <pageMargins left="0.7875" right="0.7875" top="1.3777777777777778" bottom="0.9840277777777777" header="0.5118055555555555" footer="0.5118055555555555"/>
  <pageSetup horizontalDpi="300" verticalDpi="300" orientation="landscape" paperSize="9" scale="63"/>
  <headerFooter alignWithMargins="0">
    <oddHeader>&amp;C10. melléklet a 56/2012. (XI.26.)
önkormányzati rendelethez
Budapest, XVIII. ker. Önkormányzat
2012. évi költségvetés módosítás
Szakfeladat összesítő&amp;R14. melléklet a 6/2012. (III.13.)
önkormányzati rendelethez
eFt</oddHeader>
  </headerFooter>
  <rowBreaks count="2" manualBreakCount="2">
    <brk id="224" max="255" man="1"/>
    <brk id="284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71"/>
  <sheetViews>
    <sheetView view="pageBreakPreview" zoomScaleSheetLayoutView="100" workbookViewId="0" topLeftCell="A39">
      <selection activeCell="A50" sqref="A50"/>
    </sheetView>
  </sheetViews>
  <sheetFormatPr defaultColWidth="9.00390625" defaultRowHeight="12.75"/>
  <cols>
    <col min="1" max="1" width="64.375" style="0" customWidth="1"/>
    <col min="2" max="2" width="16.50390625" style="0" customWidth="1"/>
    <col min="3" max="3" width="0" style="0" hidden="1" customWidth="1"/>
    <col min="4" max="5" width="16.125" style="0" customWidth="1"/>
    <col min="6" max="6" width="0" style="0" hidden="1" customWidth="1"/>
    <col min="7" max="7" width="16.125" style="0" customWidth="1"/>
  </cols>
  <sheetData>
    <row r="1" ht="15.75" hidden="1">
      <c r="A1" s="3" t="s">
        <v>63</v>
      </c>
    </row>
    <row r="3" spans="1:2" ht="12.75" hidden="1">
      <c r="A3" s="5" t="s">
        <v>1</v>
      </c>
      <c r="B3" s="6" t="s">
        <v>2</v>
      </c>
    </row>
    <row r="4" spans="1:2" ht="12.75" hidden="1">
      <c r="A4" s="5" t="s">
        <v>3</v>
      </c>
      <c r="B4" s="6" t="s">
        <v>4</v>
      </c>
    </row>
    <row r="5" spans="1:2" ht="12.75" hidden="1">
      <c r="A5" s="5" t="s">
        <v>5</v>
      </c>
      <c r="B5" s="6" t="s">
        <v>6</v>
      </c>
    </row>
    <row r="6" spans="1:2" ht="12.75" hidden="1">
      <c r="A6" s="5" t="s">
        <v>9</v>
      </c>
      <c r="B6" s="6" t="s">
        <v>10</v>
      </c>
    </row>
    <row r="8" spans="1:7" ht="12.75">
      <c r="A8" s="8"/>
      <c r="B8" s="8"/>
      <c r="C8" s="8"/>
      <c r="D8" s="8" t="s">
        <v>11</v>
      </c>
      <c r="E8" s="8" t="s">
        <v>12</v>
      </c>
      <c r="F8" s="8" t="s">
        <v>64</v>
      </c>
      <c r="G8" s="8" t="s">
        <v>13</v>
      </c>
    </row>
    <row r="9" spans="1:7" ht="16.5">
      <c r="A9" s="19" t="s">
        <v>65</v>
      </c>
      <c r="B9" s="19"/>
      <c r="C9" s="19"/>
      <c r="D9" s="20">
        <v>5442049000</v>
      </c>
      <c r="E9" s="20">
        <v>5129165000</v>
      </c>
      <c r="F9" s="20">
        <v>575384878</v>
      </c>
      <c r="G9" s="20">
        <v>5126165000</v>
      </c>
    </row>
    <row r="10" spans="1:7" ht="12.75" hidden="1">
      <c r="A10" s="15"/>
      <c r="B10" s="27" t="s">
        <v>66</v>
      </c>
      <c r="C10" s="16"/>
      <c r="D10" s="17"/>
      <c r="E10" s="17"/>
      <c r="F10" s="17"/>
      <c r="G10" s="17"/>
    </row>
    <row r="11" spans="1:7" ht="12.75">
      <c r="A11" s="15"/>
      <c r="B11" s="27" t="s">
        <v>17</v>
      </c>
      <c r="C11" s="16"/>
      <c r="D11" s="17">
        <v>5442049000</v>
      </c>
      <c r="E11" s="17">
        <v>5129165000</v>
      </c>
      <c r="F11" s="17">
        <v>575384878</v>
      </c>
      <c r="G11" s="17">
        <v>5126165000</v>
      </c>
    </row>
    <row r="12" spans="1:7" ht="16.5">
      <c r="A12" s="19" t="s">
        <v>67</v>
      </c>
      <c r="B12" s="19"/>
      <c r="C12" s="19"/>
      <c r="D12" s="20">
        <v>765181000</v>
      </c>
      <c r="E12" s="20">
        <v>1414263000</v>
      </c>
      <c r="F12" s="20">
        <v>127987629</v>
      </c>
      <c r="G12" s="20">
        <v>1417263000</v>
      </c>
    </row>
    <row r="13" spans="1:7" ht="12.75">
      <c r="A13" s="15"/>
      <c r="B13" s="27" t="s">
        <v>66</v>
      </c>
      <c r="C13" s="16"/>
      <c r="D13" s="17">
        <v>8038000</v>
      </c>
      <c r="E13" s="17">
        <v>0</v>
      </c>
      <c r="F13" s="17">
        <v>98400</v>
      </c>
      <c r="G13" s="17">
        <v>0</v>
      </c>
    </row>
    <row r="14" spans="1:7" ht="12.75">
      <c r="A14" s="15"/>
      <c r="B14" s="27" t="s">
        <v>17</v>
      </c>
      <c r="C14" s="16"/>
      <c r="D14" s="17">
        <v>757143000</v>
      </c>
      <c r="E14" s="17">
        <v>1414263000</v>
      </c>
      <c r="F14" s="17">
        <v>127889229</v>
      </c>
      <c r="G14" s="17">
        <v>1417263000</v>
      </c>
    </row>
    <row r="15" spans="1:7" ht="16.5">
      <c r="A15" s="19" t="s">
        <v>68</v>
      </c>
      <c r="B15" s="19"/>
      <c r="C15" s="19"/>
      <c r="D15" s="20">
        <v>163371000</v>
      </c>
      <c r="E15" s="20">
        <v>255950000</v>
      </c>
      <c r="F15" s="20">
        <v>88767289</v>
      </c>
      <c r="G15" s="20">
        <v>255950000</v>
      </c>
    </row>
    <row r="16" spans="1:7" ht="12.75">
      <c r="A16" s="15"/>
      <c r="B16" s="27" t="s">
        <v>66</v>
      </c>
      <c r="C16" s="16"/>
      <c r="D16" s="17">
        <v>1200000</v>
      </c>
      <c r="E16" s="17">
        <v>10950000</v>
      </c>
      <c r="F16" s="17">
        <v>30582165</v>
      </c>
      <c r="G16" s="17">
        <v>10950000</v>
      </c>
    </row>
    <row r="17" spans="1:7" ht="12.75">
      <c r="A17" s="15"/>
      <c r="B17" s="27" t="s">
        <v>17</v>
      </c>
      <c r="C17" s="16"/>
      <c r="D17" s="17">
        <v>162171000</v>
      </c>
      <c r="E17" s="17">
        <v>245000000</v>
      </c>
      <c r="F17" s="17">
        <v>58185124</v>
      </c>
      <c r="G17" s="17">
        <v>245000000</v>
      </c>
    </row>
    <row r="18" spans="1:7" ht="16.5">
      <c r="A18" s="19" t="s">
        <v>69</v>
      </c>
      <c r="B18" s="19"/>
      <c r="C18" s="19"/>
      <c r="D18" s="20">
        <f aca="true" t="shared" si="0" ref="D18:G20">D15+D12+D9</f>
        <v>6370601000</v>
      </c>
      <c r="E18" s="20">
        <f t="shared" si="0"/>
        <v>6799378000</v>
      </c>
      <c r="F18" s="20">
        <f t="shared" si="0"/>
        <v>792139796</v>
      </c>
      <c r="G18" s="20">
        <f t="shared" si="0"/>
        <v>6799378000</v>
      </c>
    </row>
    <row r="19" spans="1:7" ht="12.75">
      <c r="A19" s="15"/>
      <c r="B19" s="27" t="s">
        <v>66</v>
      </c>
      <c r="C19" s="16"/>
      <c r="D19" s="17">
        <f t="shared" si="0"/>
        <v>9238000</v>
      </c>
      <c r="E19" s="17">
        <f t="shared" si="0"/>
        <v>10950000</v>
      </c>
      <c r="F19" s="17">
        <f t="shared" si="0"/>
        <v>30680565</v>
      </c>
      <c r="G19" s="17">
        <f t="shared" si="0"/>
        <v>10950000</v>
      </c>
    </row>
    <row r="20" spans="1:7" ht="12.75">
      <c r="A20" s="15"/>
      <c r="B20" s="27" t="s">
        <v>17</v>
      </c>
      <c r="C20" s="16"/>
      <c r="D20" s="17">
        <f t="shared" si="0"/>
        <v>6361363000</v>
      </c>
      <c r="E20" s="17">
        <f t="shared" si="0"/>
        <v>6788428000</v>
      </c>
      <c r="F20" s="17">
        <f t="shared" si="0"/>
        <v>761459231</v>
      </c>
      <c r="G20" s="17">
        <f t="shared" si="0"/>
        <v>6788428000</v>
      </c>
    </row>
    <row r="21" spans="1:7" ht="16.5">
      <c r="A21" s="19" t="s">
        <v>70</v>
      </c>
      <c r="B21" s="19"/>
      <c r="C21" s="19"/>
      <c r="D21" s="20">
        <v>1713342000</v>
      </c>
      <c r="E21" s="20">
        <v>1749658000</v>
      </c>
      <c r="F21" s="20">
        <v>215460139</v>
      </c>
      <c r="G21" s="20">
        <v>1749658000</v>
      </c>
    </row>
    <row r="22" spans="1:7" ht="12.75">
      <c r="A22" s="15"/>
      <c r="B22" s="27" t="s">
        <v>66</v>
      </c>
      <c r="C22" s="16"/>
      <c r="D22" s="17">
        <v>1107000</v>
      </c>
      <c r="E22" s="17">
        <v>1107000</v>
      </c>
      <c r="F22" s="17">
        <v>12366997</v>
      </c>
      <c r="G22" s="17">
        <v>1107000</v>
      </c>
    </row>
    <row r="23" spans="1:7" ht="12.75">
      <c r="A23" s="15"/>
      <c r="B23" s="27" t="s">
        <v>17</v>
      </c>
      <c r="C23" s="16"/>
      <c r="D23" s="17">
        <v>1712235000</v>
      </c>
      <c r="E23" s="17">
        <v>1748551000</v>
      </c>
      <c r="F23" s="17">
        <v>203093142</v>
      </c>
      <c r="G23" s="17">
        <v>1748551000</v>
      </c>
    </row>
    <row r="24" spans="1:7" ht="16.5">
      <c r="A24" s="19" t="s">
        <v>71</v>
      </c>
      <c r="B24" s="19"/>
      <c r="C24" s="19"/>
      <c r="D24" s="20">
        <v>3214794000</v>
      </c>
      <c r="E24" s="20">
        <v>3368190000</v>
      </c>
      <c r="F24" s="20">
        <v>882450462</v>
      </c>
      <c r="G24" s="20">
        <v>3368190000</v>
      </c>
    </row>
    <row r="25" spans="1:7" ht="12.75">
      <c r="A25" s="15"/>
      <c r="B25" s="27" t="s">
        <v>66</v>
      </c>
      <c r="C25" s="16"/>
      <c r="D25" s="17">
        <v>497303000</v>
      </c>
      <c r="E25" s="17">
        <v>597530000</v>
      </c>
      <c r="F25" s="17">
        <v>694606501</v>
      </c>
      <c r="G25" s="17">
        <v>597530000</v>
      </c>
    </row>
    <row r="26" spans="1:7" ht="12.75">
      <c r="A26" s="15"/>
      <c r="B26" s="27" t="s">
        <v>17</v>
      </c>
      <c r="C26" s="16"/>
      <c r="D26" s="17">
        <v>2717491000</v>
      </c>
      <c r="E26" s="17">
        <v>2770660000</v>
      </c>
      <c r="F26" s="17">
        <v>187843961</v>
      </c>
      <c r="G26" s="17">
        <v>2770660000</v>
      </c>
    </row>
    <row r="27" spans="1:7" ht="16.5">
      <c r="A27" s="19" t="s">
        <v>72</v>
      </c>
      <c r="B27" s="19"/>
      <c r="C27" s="19"/>
      <c r="D27" s="20">
        <v>683672000</v>
      </c>
      <c r="E27" s="20">
        <v>833134000</v>
      </c>
      <c r="F27" s="20">
        <v>490733744</v>
      </c>
      <c r="G27" s="20">
        <v>833134000</v>
      </c>
    </row>
    <row r="28" spans="1:7" ht="12.75">
      <c r="A28" s="15"/>
      <c r="B28" s="27" t="s">
        <v>66</v>
      </c>
      <c r="C28" s="16"/>
      <c r="D28" s="17">
        <v>617033000</v>
      </c>
      <c r="E28" s="17">
        <v>625271000</v>
      </c>
      <c r="F28" s="17">
        <v>463872396</v>
      </c>
      <c r="G28" s="17">
        <v>625271000</v>
      </c>
    </row>
    <row r="29" spans="1:7" ht="12.75">
      <c r="A29" s="15"/>
      <c r="B29" s="27" t="s">
        <v>17</v>
      </c>
      <c r="C29" s="16"/>
      <c r="D29" s="17">
        <v>66639000</v>
      </c>
      <c r="E29" s="17">
        <v>207863000</v>
      </c>
      <c r="F29" s="17">
        <v>26861348</v>
      </c>
      <c r="G29" s="17">
        <v>207863000</v>
      </c>
    </row>
    <row r="30" spans="1:7" ht="16.5">
      <c r="A30" s="19" t="s">
        <v>73</v>
      </c>
      <c r="B30" s="19"/>
      <c r="C30" s="19"/>
      <c r="D30" s="20">
        <v>1916722000</v>
      </c>
      <c r="E30" s="20">
        <v>2478434000</v>
      </c>
      <c r="F30" s="20">
        <v>489841704</v>
      </c>
      <c r="G30" s="20">
        <v>2611509000</v>
      </c>
    </row>
    <row r="31" spans="1:7" ht="12.75">
      <c r="A31" s="15"/>
      <c r="B31" s="27" t="s">
        <v>66</v>
      </c>
      <c r="C31" s="16"/>
      <c r="D31" s="17">
        <v>1916722000</v>
      </c>
      <c r="E31" s="17">
        <v>2052843000</v>
      </c>
      <c r="F31" s="17">
        <v>489841704</v>
      </c>
      <c r="G31" s="17">
        <v>2185918000</v>
      </c>
    </row>
    <row r="32" spans="1:7" ht="12.75">
      <c r="A32" s="15"/>
      <c r="B32" s="27" t="s">
        <v>17</v>
      </c>
      <c r="C32" s="16"/>
      <c r="D32" s="17"/>
      <c r="E32" s="17">
        <v>425591000</v>
      </c>
      <c r="F32" s="17"/>
      <c r="G32" s="17">
        <v>425591000</v>
      </c>
    </row>
    <row r="33" spans="1:7" ht="16.5">
      <c r="A33" s="19" t="s">
        <v>74</v>
      </c>
      <c r="B33" s="19"/>
      <c r="C33" s="19"/>
      <c r="D33" s="20">
        <v>508700000</v>
      </c>
      <c r="E33" s="20">
        <v>627700000</v>
      </c>
      <c r="F33" s="20">
        <v>446843118</v>
      </c>
      <c r="G33" s="20">
        <v>628756000</v>
      </c>
    </row>
    <row r="34" spans="1:7" ht="12.75">
      <c r="A34" s="15"/>
      <c r="B34" s="27" t="s">
        <v>66</v>
      </c>
      <c r="C34" s="16"/>
      <c r="D34" s="17">
        <v>508700000</v>
      </c>
      <c r="E34" s="17">
        <v>627700000</v>
      </c>
      <c r="F34" s="17">
        <v>446843118</v>
      </c>
      <c r="G34" s="17">
        <v>628756000</v>
      </c>
    </row>
    <row r="35" spans="1:7" ht="12.75" hidden="1">
      <c r="A35" s="15"/>
      <c r="B35" s="27" t="s">
        <v>17</v>
      </c>
      <c r="C35" s="16"/>
      <c r="D35" s="17"/>
      <c r="E35" s="17"/>
      <c r="F35" s="17"/>
      <c r="G35" s="17"/>
    </row>
    <row r="36" spans="1:7" ht="16.5">
      <c r="A36" s="19" t="s">
        <v>75</v>
      </c>
      <c r="B36" s="19"/>
      <c r="C36" s="19"/>
      <c r="D36" s="20"/>
      <c r="E36" s="20">
        <v>5398000</v>
      </c>
      <c r="F36" s="20">
        <v>194780</v>
      </c>
      <c r="G36" s="20">
        <v>5398000</v>
      </c>
    </row>
    <row r="37" spans="1:7" ht="12.75" hidden="1">
      <c r="A37" s="15"/>
      <c r="B37" s="27" t="s">
        <v>66</v>
      </c>
      <c r="C37" s="16"/>
      <c r="D37" s="17"/>
      <c r="E37" s="17"/>
      <c r="F37" s="17"/>
      <c r="G37" s="17"/>
    </row>
    <row r="38" spans="1:7" ht="12.75">
      <c r="A38" s="15"/>
      <c r="B38" s="27" t="s">
        <v>17</v>
      </c>
      <c r="C38" s="16"/>
      <c r="D38" s="17"/>
      <c r="E38" s="17">
        <v>5398000</v>
      </c>
      <c r="F38" s="17">
        <v>194780</v>
      </c>
      <c r="G38" s="17">
        <v>5398000</v>
      </c>
    </row>
    <row r="39" spans="1:7" ht="16.5">
      <c r="A39" s="19" t="s">
        <v>76</v>
      </c>
      <c r="B39" s="19"/>
      <c r="C39" s="19"/>
      <c r="D39" s="20">
        <v>45000000</v>
      </c>
      <c r="E39" s="20">
        <v>298060000</v>
      </c>
      <c r="F39" s="20">
        <v>282743122</v>
      </c>
      <c r="G39" s="20">
        <v>269541000</v>
      </c>
    </row>
    <row r="40" spans="1:7" ht="12.75">
      <c r="A40" s="15"/>
      <c r="B40" s="27" t="s">
        <v>66</v>
      </c>
      <c r="C40" s="16"/>
      <c r="D40" s="17">
        <v>20000000</v>
      </c>
      <c r="E40" s="17">
        <v>196190000</v>
      </c>
      <c r="F40" s="17">
        <v>280161364</v>
      </c>
      <c r="G40" s="17">
        <v>196190000</v>
      </c>
    </row>
    <row r="41" spans="1:7" ht="12.75">
      <c r="A41" s="15"/>
      <c r="B41" s="27" t="s">
        <v>17</v>
      </c>
      <c r="C41" s="16"/>
      <c r="D41" s="17">
        <v>25000000</v>
      </c>
      <c r="E41" s="17">
        <v>101870000</v>
      </c>
      <c r="F41" s="17">
        <v>2581758</v>
      </c>
      <c r="G41" s="17">
        <v>73351000</v>
      </c>
    </row>
    <row r="42" spans="1:7" ht="16.5">
      <c r="A42" s="19" t="s">
        <v>77</v>
      </c>
      <c r="B42" s="19"/>
      <c r="C42" s="19"/>
      <c r="D42" s="20">
        <v>506920000</v>
      </c>
      <c r="E42" s="20">
        <v>466057000</v>
      </c>
      <c r="F42" s="20">
        <v>197189404</v>
      </c>
      <c r="G42" s="20">
        <v>466057000</v>
      </c>
    </row>
    <row r="43" spans="1:7" ht="12.75">
      <c r="A43" s="15"/>
      <c r="B43" s="27" t="s">
        <v>66</v>
      </c>
      <c r="C43" s="16"/>
      <c r="D43" s="17">
        <v>506920000</v>
      </c>
      <c r="E43" s="17">
        <v>444178000</v>
      </c>
      <c r="F43" s="17">
        <v>194993733</v>
      </c>
      <c r="G43" s="17">
        <v>444178000</v>
      </c>
    </row>
    <row r="44" spans="1:7" ht="12.75">
      <c r="A44" s="15"/>
      <c r="B44" s="27" t="s">
        <v>17</v>
      </c>
      <c r="C44" s="16"/>
      <c r="D44" s="17"/>
      <c r="E44" s="17">
        <v>21879000</v>
      </c>
      <c r="F44" s="17">
        <v>2195671</v>
      </c>
      <c r="G44" s="17">
        <v>21879000</v>
      </c>
    </row>
    <row r="45" spans="1:7" ht="16.5">
      <c r="A45" s="19" t="s">
        <v>78</v>
      </c>
      <c r="B45" s="19"/>
      <c r="C45" s="19"/>
      <c r="D45" s="20">
        <v>47000000</v>
      </c>
      <c r="E45" s="20">
        <v>41856000</v>
      </c>
      <c r="F45" s="20">
        <v>29439519</v>
      </c>
      <c r="G45" s="20">
        <v>41856000</v>
      </c>
    </row>
    <row r="46" spans="1:7" ht="12.75">
      <c r="A46" s="15"/>
      <c r="B46" s="27" t="s">
        <v>66</v>
      </c>
      <c r="C46" s="16"/>
      <c r="D46" s="17">
        <v>47000000</v>
      </c>
      <c r="E46" s="17">
        <v>41856000</v>
      </c>
      <c r="F46" s="17">
        <v>29439519</v>
      </c>
      <c r="G46" s="17">
        <v>41856000</v>
      </c>
    </row>
    <row r="47" spans="1:7" ht="16.5">
      <c r="A47" s="19" t="s">
        <v>79</v>
      </c>
      <c r="B47" s="19"/>
      <c r="C47" s="19"/>
      <c r="D47" s="20">
        <v>47000000</v>
      </c>
      <c r="E47" s="20">
        <v>41856000</v>
      </c>
      <c r="F47" s="20">
        <v>29439519</v>
      </c>
      <c r="G47" s="20">
        <v>41856000</v>
      </c>
    </row>
    <row r="48" spans="1:7" ht="12.75">
      <c r="A48" s="15"/>
      <c r="B48" s="27" t="s">
        <v>66</v>
      </c>
      <c r="C48" s="16"/>
      <c r="D48" s="17">
        <v>47000000</v>
      </c>
      <c r="E48" s="17">
        <v>41856000</v>
      </c>
      <c r="F48" s="17">
        <v>29439519</v>
      </c>
      <c r="G48" s="17">
        <v>41856000</v>
      </c>
    </row>
    <row r="49" spans="1:7" ht="16.5">
      <c r="A49" s="19" t="s">
        <v>80</v>
      </c>
      <c r="B49" s="19"/>
      <c r="C49" s="19"/>
      <c r="D49" s="20">
        <v>47000000</v>
      </c>
      <c r="E49" s="20">
        <v>41856000</v>
      </c>
      <c r="F49" s="20">
        <v>29439519</v>
      </c>
      <c r="G49" s="20">
        <v>41856000</v>
      </c>
    </row>
    <row r="50" spans="1:7" ht="12.75">
      <c r="A50" s="15"/>
      <c r="B50" s="27" t="s">
        <v>66</v>
      </c>
      <c r="C50" s="16"/>
      <c r="D50" s="17">
        <v>47000000</v>
      </c>
      <c r="E50" s="17">
        <v>41856000</v>
      </c>
      <c r="F50" s="17">
        <v>29439519</v>
      </c>
      <c r="G50" s="17">
        <v>41856000</v>
      </c>
    </row>
    <row r="51" spans="1:7" ht="16.5">
      <c r="A51" s="19" t="s">
        <v>81</v>
      </c>
      <c r="B51" s="19"/>
      <c r="C51" s="19"/>
      <c r="D51" s="20">
        <v>15006751000</v>
      </c>
      <c r="E51" s="20">
        <v>16667865000</v>
      </c>
      <c r="F51" s="20">
        <v>3827035788</v>
      </c>
      <c r="G51" s="20">
        <v>16773477000</v>
      </c>
    </row>
    <row r="52" spans="1:7" ht="12.75">
      <c r="A52" s="15"/>
      <c r="B52" s="27" t="s">
        <v>66</v>
      </c>
      <c r="C52" s="16"/>
      <c r="D52" s="17">
        <v>4124023000</v>
      </c>
      <c r="E52" s="17">
        <v>4597625000</v>
      </c>
      <c r="F52" s="17">
        <v>2642805897</v>
      </c>
      <c r="G52" s="17">
        <v>4731756000</v>
      </c>
    </row>
    <row r="53" spans="1:7" ht="12.75">
      <c r="A53" s="15"/>
      <c r="B53" s="27" t="s">
        <v>17</v>
      </c>
      <c r="C53" s="16"/>
      <c r="D53" s="17">
        <v>10882728000</v>
      </c>
      <c r="E53" s="17">
        <v>12070240000</v>
      </c>
      <c r="F53" s="17">
        <v>1184229891</v>
      </c>
      <c r="G53" s="17">
        <v>12041721000</v>
      </c>
    </row>
    <row r="54" spans="1:7" ht="16.5">
      <c r="A54" s="19" t="s">
        <v>82</v>
      </c>
      <c r="B54" s="19"/>
      <c r="C54" s="19"/>
      <c r="D54" s="20">
        <v>1828025000</v>
      </c>
      <c r="E54" s="20">
        <v>1361390000</v>
      </c>
      <c r="F54" s="20"/>
      <c r="G54" s="20">
        <v>851872000</v>
      </c>
    </row>
    <row r="55" spans="1:7" ht="16.5">
      <c r="A55" s="19" t="s">
        <v>83</v>
      </c>
      <c r="B55" s="19"/>
      <c r="D55" s="20">
        <v>200000000</v>
      </c>
      <c r="E55" s="20">
        <v>264009000</v>
      </c>
      <c r="F55" s="20"/>
      <c r="G55" s="20">
        <v>230693000</v>
      </c>
    </row>
    <row r="56" spans="1:7" ht="16.5">
      <c r="A56" s="19" t="s">
        <v>84</v>
      </c>
      <c r="B56" s="19"/>
      <c r="D56" s="20">
        <v>1628025000</v>
      </c>
      <c r="E56" s="20">
        <v>1097381000</v>
      </c>
      <c r="F56" s="20"/>
      <c r="G56" s="20">
        <v>621179000</v>
      </c>
    </row>
    <row r="57" spans="1:7" ht="16.5">
      <c r="A57" s="19" t="s">
        <v>85</v>
      </c>
      <c r="B57" s="19"/>
      <c r="D57" s="20">
        <v>312087000</v>
      </c>
      <c r="E57" s="20">
        <v>186071000</v>
      </c>
      <c r="F57" s="20"/>
      <c r="G57" s="20">
        <v>180399000</v>
      </c>
    </row>
    <row r="58" spans="1:7" ht="16.5">
      <c r="A58" s="19" t="s">
        <v>86</v>
      </c>
      <c r="B58" s="19"/>
      <c r="D58" s="20">
        <v>1315938000</v>
      </c>
      <c r="E58" s="20">
        <v>911310000</v>
      </c>
      <c r="F58" s="20"/>
      <c r="G58" s="20">
        <v>440780000</v>
      </c>
    </row>
    <row r="59" spans="1:7" ht="12.75" hidden="1">
      <c r="A59" s="15"/>
      <c r="B59" s="27" t="s">
        <v>17</v>
      </c>
      <c r="C59" s="16"/>
      <c r="D59" s="17"/>
      <c r="E59" s="17"/>
      <c r="F59" s="17"/>
      <c r="G59" s="17"/>
    </row>
    <row r="60" spans="1:7" ht="16.5">
      <c r="A60" s="19" t="s">
        <v>87</v>
      </c>
      <c r="B60" s="19"/>
      <c r="C60" s="19"/>
      <c r="D60" s="20">
        <f>D62+D61</f>
        <v>4066805000</v>
      </c>
      <c r="E60" s="20">
        <f>E62+E61</f>
        <v>4197036000</v>
      </c>
      <c r="F60" s="20">
        <f>F62+F61</f>
        <v>1080246799</v>
      </c>
      <c r="G60" s="20">
        <f>G62+G61</f>
        <v>4197036000</v>
      </c>
    </row>
    <row r="61" spans="1:7" ht="16.5">
      <c r="A61" s="19" t="s">
        <v>88</v>
      </c>
      <c r="B61" s="19"/>
      <c r="C61" s="19"/>
      <c r="D61" s="20">
        <v>4050000000</v>
      </c>
      <c r="E61" s="20">
        <v>4180231000</v>
      </c>
      <c r="F61" s="20">
        <v>1080246799</v>
      </c>
      <c r="G61" s="20">
        <v>4180231000</v>
      </c>
    </row>
    <row r="62" spans="1:7" ht="16.5">
      <c r="A62" s="19" t="s">
        <v>89</v>
      </c>
      <c r="B62" s="19"/>
      <c r="C62" s="19"/>
      <c r="D62" s="20">
        <v>16805000</v>
      </c>
      <c r="E62" s="20">
        <v>16805000</v>
      </c>
      <c r="F62" s="20"/>
      <c r="G62" s="20">
        <v>16805000</v>
      </c>
    </row>
    <row r="63" spans="1:7" ht="16.5">
      <c r="A63" s="19" t="s">
        <v>90</v>
      </c>
      <c r="B63" s="19"/>
      <c r="C63" s="19"/>
      <c r="D63" s="20">
        <v>20901581000</v>
      </c>
      <c r="E63" s="20">
        <v>22226291000</v>
      </c>
      <c r="F63" s="20">
        <v>4907282587</v>
      </c>
      <c r="G63" s="20">
        <v>21822385000</v>
      </c>
    </row>
    <row r="64" spans="1:7" ht="12.75">
      <c r="A64" s="15"/>
      <c r="B64" s="27" t="s">
        <v>66</v>
      </c>
      <c r="C64" s="16"/>
      <c r="D64" s="17">
        <v>10018853000</v>
      </c>
      <c r="E64" s="17">
        <v>10156051000</v>
      </c>
      <c r="F64" s="17">
        <v>3723052696</v>
      </c>
      <c r="G64" s="17">
        <v>9780664000</v>
      </c>
    </row>
    <row r="65" spans="1:7" ht="12.75">
      <c r="A65" s="15"/>
      <c r="B65" s="27" t="s">
        <v>17</v>
      </c>
      <c r="C65" s="16"/>
      <c r="D65" s="17">
        <v>10882728000</v>
      </c>
      <c r="E65" s="17">
        <v>12070240000</v>
      </c>
      <c r="F65" s="17">
        <v>1184229891</v>
      </c>
      <c r="G65" s="17">
        <v>12041721000</v>
      </c>
    </row>
    <row r="66" spans="1:7" ht="16.5">
      <c r="A66" s="19" t="s">
        <v>91</v>
      </c>
      <c r="B66" s="19"/>
      <c r="C66" s="19"/>
      <c r="D66" s="20"/>
      <c r="E66" s="20"/>
      <c r="F66" s="20">
        <v>1789640840</v>
      </c>
      <c r="G66" s="20"/>
    </row>
    <row r="67" spans="1:7" ht="12.75">
      <c r="A67" s="15"/>
      <c r="B67" s="27" t="s">
        <v>66</v>
      </c>
      <c r="C67" s="16"/>
      <c r="D67" s="17"/>
      <c r="E67" s="17"/>
      <c r="F67" s="17">
        <v>1794624977</v>
      </c>
      <c r="G67" s="17"/>
    </row>
    <row r="68" spans="1:7" ht="12.75">
      <c r="A68" s="15"/>
      <c r="B68" s="27" t="s">
        <v>17</v>
      </c>
      <c r="C68" s="16"/>
      <c r="D68" s="17"/>
      <c r="E68" s="17"/>
      <c r="F68" s="17">
        <v>-4984137</v>
      </c>
      <c r="G68" s="17"/>
    </row>
    <row r="69" spans="1:7" ht="16.5">
      <c r="A69" s="19" t="s">
        <v>92</v>
      </c>
      <c r="B69" s="19"/>
      <c r="C69" s="19"/>
      <c r="D69" s="20">
        <f aca="true" t="shared" si="1" ref="D69:G71">D63+D66</f>
        <v>20901581000</v>
      </c>
      <c r="E69" s="20">
        <f t="shared" si="1"/>
        <v>22226291000</v>
      </c>
      <c r="F69" s="20">
        <f t="shared" si="1"/>
        <v>6696923427</v>
      </c>
      <c r="G69" s="20">
        <f t="shared" si="1"/>
        <v>21822385000</v>
      </c>
    </row>
    <row r="70" spans="1:7" ht="12.75">
      <c r="A70" s="15"/>
      <c r="B70" s="27" t="s">
        <v>66</v>
      </c>
      <c r="C70" s="16"/>
      <c r="D70" s="17">
        <f t="shared" si="1"/>
        <v>10018853000</v>
      </c>
      <c r="E70" s="17">
        <f t="shared" si="1"/>
        <v>10156051000</v>
      </c>
      <c r="F70" s="17">
        <f t="shared" si="1"/>
        <v>5517677673</v>
      </c>
      <c r="G70" s="17">
        <f t="shared" si="1"/>
        <v>9780664000</v>
      </c>
    </row>
    <row r="71" spans="1:7" ht="12.75">
      <c r="A71" s="28"/>
      <c r="B71" s="29" t="s">
        <v>17</v>
      </c>
      <c r="C71" s="30"/>
      <c r="D71" s="31">
        <f t="shared" si="1"/>
        <v>10882728000</v>
      </c>
      <c r="E71" s="31">
        <f t="shared" si="1"/>
        <v>12070240000</v>
      </c>
      <c r="F71" s="31">
        <f t="shared" si="1"/>
        <v>1179245754</v>
      </c>
      <c r="G71" s="31">
        <f t="shared" si="1"/>
        <v>12041721000</v>
      </c>
    </row>
    <row r="65536" ht="12.75" hidden="1"/>
  </sheetData>
  <sheetProtection password="CE9C" sheet="1"/>
  <printOptions horizontalCentered="1"/>
  <pageMargins left="0.7875" right="0.7875" top="1.3777777777777778" bottom="0.9840277777777777" header="0.5118055555555555" footer="0.5118055555555555"/>
  <pageSetup horizontalDpi="300" verticalDpi="300" orientation="portrait" paperSize="9" scale="73"/>
  <headerFooter alignWithMargins="0">
    <oddHeader>&amp;C2. melléklet a 56/2012. (XI.26.)
önkormányzati rendelethez
Budapest, XVIII. ker. Önkormányzat
2012. évi költségvetés módosítás
Kiadási főtábla&amp;R2. melléklet a 6/2012. (III.13.)
önkormányzati rendelethez
eFt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07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58.625" style="0" customWidth="1"/>
    <col min="2" max="2" width="12.125" style="2" customWidth="1"/>
    <col min="3" max="4" width="12.50390625" style="2" customWidth="1"/>
    <col min="5" max="5" width="14.50390625" style="0" customWidth="1"/>
  </cols>
  <sheetData>
    <row r="1" ht="15.75" hidden="1">
      <c r="A1" s="3" t="s">
        <v>93</v>
      </c>
    </row>
    <row r="3" spans="1:2" ht="12.75" hidden="1">
      <c r="A3" s="5" t="s">
        <v>1</v>
      </c>
      <c r="B3" s="32" t="s">
        <v>2</v>
      </c>
    </row>
    <row r="4" spans="1:2" ht="12.75" hidden="1">
      <c r="A4" s="5" t="s">
        <v>94</v>
      </c>
      <c r="B4" s="32" t="s">
        <v>95</v>
      </c>
    </row>
    <row r="5" spans="1:2" ht="12.75" hidden="1">
      <c r="A5" s="5" t="s">
        <v>7</v>
      </c>
      <c r="B5" s="32" t="s">
        <v>8</v>
      </c>
    </row>
    <row r="6" spans="1:2" ht="12.75" hidden="1">
      <c r="A6" s="5" t="s">
        <v>5</v>
      </c>
      <c r="B6" s="32" t="s">
        <v>6</v>
      </c>
    </row>
    <row r="7" spans="1:2" ht="12.75" hidden="1">
      <c r="A7" s="5" t="s">
        <v>9</v>
      </c>
      <c r="B7" s="32" t="s">
        <v>10</v>
      </c>
    </row>
    <row r="9" spans="1:4" ht="12.75">
      <c r="A9" s="8"/>
      <c r="B9" s="9" t="s">
        <v>11</v>
      </c>
      <c r="C9" s="9" t="s">
        <v>12</v>
      </c>
      <c r="D9" s="9" t="s">
        <v>13</v>
      </c>
    </row>
    <row r="10" spans="1:4" ht="12.75">
      <c r="A10" s="33" t="s">
        <v>96</v>
      </c>
      <c r="B10" s="13">
        <v>760208000</v>
      </c>
      <c r="C10" s="13">
        <v>673460000</v>
      </c>
      <c r="D10" s="13">
        <v>670460000</v>
      </c>
    </row>
    <row r="11" spans="1:4" ht="12.75">
      <c r="A11" s="34" t="s">
        <v>97</v>
      </c>
      <c r="B11" s="17">
        <v>79703000</v>
      </c>
      <c r="C11" s="17">
        <v>79703000</v>
      </c>
      <c r="D11" s="17">
        <v>79703000</v>
      </c>
    </row>
    <row r="12" spans="1:4" ht="12.75">
      <c r="A12" s="34" t="s">
        <v>98</v>
      </c>
      <c r="B12" s="17">
        <v>26300000</v>
      </c>
      <c r="C12" s="17">
        <v>26300000</v>
      </c>
      <c r="D12" s="17">
        <v>26300000</v>
      </c>
    </row>
    <row r="13" spans="1:4" ht="12.75">
      <c r="A13" s="34" t="s">
        <v>99</v>
      </c>
      <c r="B13" s="17">
        <v>12406000</v>
      </c>
      <c r="C13" s="17">
        <v>12406000</v>
      </c>
      <c r="D13" s="17">
        <v>12406000</v>
      </c>
    </row>
    <row r="14" spans="1:4" ht="16.5">
      <c r="A14" s="26" t="s">
        <v>100</v>
      </c>
      <c r="B14" s="20">
        <v>878617000</v>
      </c>
      <c r="C14" s="20">
        <v>791869000</v>
      </c>
      <c r="D14" s="20">
        <v>788869000</v>
      </c>
    </row>
    <row r="15" spans="1:4" ht="12.75">
      <c r="A15" s="34" t="s">
        <v>101</v>
      </c>
      <c r="B15" s="17"/>
      <c r="C15" s="17">
        <v>15795000</v>
      </c>
      <c r="D15" s="17">
        <v>15795000</v>
      </c>
    </row>
    <row r="16" spans="1:4" ht="16.5">
      <c r="A16" s="26" t="s">
        <v>102</v>
      </c>
      <c r="B16" s="20">
        <f>B14+B15</f>
        <v>878617000</v>
      </c>
      <c r="C16" s="20">
        <f>C14+C15</f>
        <v>807664000</v>
      </c>
      <c r="D16" s="20">
        <f>D14+D15</f>
        <v>804664000</v>
      </c>
    </row>
    <row r="17" spans="1:4" ht="12.75">
      <c r="A17" s="34" t="s">
        <v>103</v>
      </c>
      <c r="B17" s="17">
        <v>80947000</v>
      </c>
      <c r="C17" s="17">
        <v>36997000</v>
      </c>
      <c r="D17" s="17">
        <v>36997000</v>
      </c>
    </row>
    <row r="18" spans="1:4" ht="12.75">
      <c r="A18" s="34" t="s">
        <v>104</v>
      </c>
      <c r="B18" s="17"/>
      <c r="C18" s="17">
        <v>2885000</v>
      </c>
      <c r="D18" s="17">
        <v>5885000</v>
      </c>
    </row>
    <row r="19" spans="1:4" ht="12.75">
      <c r="A19" s="34" t="s">
        <v>105</v>
      </c>
      <c r="B19" s="17"/>
      <c r="C19" s="17">
        <v>1923000</v>
      </c>
      <c r="D19" s="17">
        <v>1923000</v>
      </c>
    </row>
    <row r="20" spans="1:4" ht="12.75">
      <c r="A20" s="34" t="s">
        <v>106</v>
      </c>
      <c r="B20" s="17"/>
      <c r="C20" s="17">
        <v>11936000</v>
      </c>
      <c r="D20" s="17">
        <v>11936000</v>
      </c>
    </row>
    <row r="21" spans="1:4" ht="16.5">
      <c r="A21" s="26" t="s">
        <v>107</v>
      </c>
      <c r="B21" s="20">
        <v>80947000</v>
      </c>
      <c r="C21" s="20">
        <v>53741000</v>
      </c>
      <c r="D21" s="20">
        <v>56741000</v>
      </c>
    </row>
    <row r="22" spans="1:4" ht="12.75">
      <c r="A22" s="34" t="s">
        <v>108</v>
      </c>
      <c r="B22" s="17"/>
      <c r="C22" s="17">
        <v>104000</v>
      </c>
      <c r="D22" s="17">
        <v>104000</v>
      </c>
    </row>
    <row r="23" spans="1:4" ht="16.5">
      <c r="A23" s="26" t="s">
        <v>109</v>
      </c>
      <c r="B23" s="20">
        <f>B21+B22</f>
        <v>80947000</v>
      </c>
      <c r="C23" s="20">
        <f>C21+C22</f>
        <v>53845000</v>
      </c>
      <c r="D23" s="20">
        <f>D21+D22</f>
        <v>56845000</v>
      </c>
    </row>
    <row r="24" spans="1:4" ht="12.75">
      <c r="A24" s="34" t="s">
        <v>110</v>
      </c>
      <c r="B24" s="17"/>
      <c r="C24" s="17">
        <v>9640000</v>
      </c>
      <c r="D24" s="17">
        <v>9640000</v>
      </c>
    </row>
    <row r="25" spans="1:4" ht="12.75">
      <c r="A25" s="34" t="s">
        <v>111</v>
      </c>
      <c r="B25" s="17">
        <v>20183000</v>
      </c>
      <c r="C25" s="17">
        <v>6260000</v>
      </c>
      <c r="D25" s="17">
        <v>6260000</v>
      </c>
    </row>
    <row r="26" spans="1:4" ht="12.75">
      <c r="A26" s="34" t="s">
        <v>112</v>
      </c>
      <c r="B26" s="17"/>
      <c r="C26" s="17">
        <v>8166000</v>
      </c>
      <c r="D26" s="17">
        <v>8166000</v>
      </c>
    </row>
    <row r="27" spans="1:4" ht="12.75">
      <c r="A27" s="34" t="s">
        <v>113</v>
      </c>
      <c r="B27" s="17">
        <v>3813000</v>
      </c>
      <c r="C27" s="17">
        <v>15798000</v>
      </c>
      <c r="D27" s="17">
        <v>15798000</v>
      </c>
    </row>
    <row r="28" spans="1:4" ht="16.5">
      <c r="A28" s="26" t="s">
        <v>114</v>
      </c>
      <c r="B28" s="20">
        <v>23996000</v>
      </c>
      <c r="C28" s="20">
        <v>39864000</v>
      </c>
      <c r="D28" s="20">
        <v>39864000</v>
      </c>
    </row>
    <row r="29" spans="1:4" ht="12.75">
      <c r="A29" s="34" t="s">
        <v>115</v>
      </c>
      <c r="B29" s="17"/>
      <c r="C29" s="17">
        <v>153000</v>
      </c>
      <c r="D29" s="17">
        <v>153000</v>
      </c>
    </row>
    <row r="30" spans="1:4" ht="16.5">
      <c r="A30" s="26" t="s">
        <v>116</v>
      </c>
      <c r="B30" s="20">
        <f>B28+B29</f>
        <v>23996000</v>
      </c>
      <c r="C30" s="20">
        <f>C28+C29</f>
        <v>40017000</v>
      </c>
      <c r="D30" s="20">
        <f>D28+D29</f>
        <v>40017000</v>
      </c>
    </row>
    <row r="31" spans="1:4" ht="12.75">
      <c r="A31" s="34" t="s">
        <v>117</v>
      </c>
      <c r="B31" s="17"/>
      <c r="C31" s="17">
        <v>440000</v>
      </c>
      <c r="D31" s="17">
        <v>440000</v>
      </c>
    </row>
    <row r="32" spans="1:4" ht="12.75">
      <c r="A32" s="34" t="s">
        <v>118</v>
      </c>
      <c r="B32" s="17"/>
      <c r="C32" s="17">
        <v>0</v>
      </c>
      <c r="D32" s="17">
        <v>0</v>
      </c>
    </row>
    <row r="33" spans="1:4" ht="12.75">
      <c r="A33" s="34" t="s">
        <v>119</v>
      </c>
      <c r="B33" s="17"/>
      <c r="C33" s="17">
        <v>10365000</v>
      </c>
      <c r="D33" s="17">
        <v>10365000</v>
      </c>
    </row>
    <row r="34" spans="1:4" ht="12.75">
      <c r="A34" s="34" t="s">
        <v>120</v>
      </c>
      <c r="B34" s="17"/>
      <c r="C34" s="17">
        <v>10365000</v>
      </c>
      <c r="D34" s="17">
        <v>10365000</v>
      </c>
    </row>
    <row r="35" spans="1:4" ht="12.75">
      <c r="A35" s="34" t="s">
        <v>121</v>
      </c>
      <c r="B35" s="17">
        <v>55280000</v>
      </c>
      <c r="C35" s="17">
        <v>47944000</v>
      </c>
      <c r="D35" s="17">
        <v>47944000</v>
      </c>
    </row>
    <row r="36" spans="1:4" ht="16.5">
      <c r="A36" s="26" t="s">
        <v>122</v>
      </c>
      <c r="B36" s="20">
        <f>B35+B32+B33+B31+B34</f>
        <v>55280000</v>
      </c>
      <c r="C36" s="20">
        <f>C35+C32+C33+C31+C34</f>
        <v>69114000</v>
      </c>
      <c r="D36" s="20">
        <f>D35+D32+D33+D31+D34</f>
        <v>69114000</v>
      </c>
    </row>
    <row r="37" spans="1:4" ht="12.75">
      <c r="A37" s="34" t="s">
        <v>123</v>
      </c>
      <c r="B37" s="17"/>
      <c r="C37" s="17">
        <v>1176000</v>
      </c>
      <c r="D37" s="17">
        <v>1176000</v>
      </c>
    </row>
    <row r="38" spans="1:4" ht="16.5">
      <c r="A38" s="26" t="s">
        <v>124</v>
      </c>
      <c r="B38" s="20">
        <f>B36+B37</f>
        <v>55280000</v>
      </c>
      <c r="C38" s="20">
        <f>C36+C37</f>
        <v>70290000</v>
      </c>
      <c r="D38" s="20">
        <f>D36+D37</f>
        <v>70290000</v>
      </c>
    </row>
    <row r="39" spans="1:4" ht="12.75">
      <c r="A39" s="34" t="s">
        <v>125</v>
      </c>
      <c r="B39" s="17">
        <v>1800000</v>
      </c>
      <c r="C39" s="17">
        <v>2300000</v>
      </c>
      <c r="D39" s="17">
        <v>2300000</v>
      </c>
    </row>
    <row r="40" spans="1:4" ht="16.5">
      <c r="A40" s="26" t="s">
        <v>126</v>
      </c>
      <c r="B40" s="20">
        <v>1800000</v>
      </c>
      <c r="C40" s="20">
        <v>2300000</v>
      </c>
      <c r="D40" s="20">
        <v>2300000</v>
      </c>
    </row>
    <row r="41" spans="1:4" ht="16.5">
      <c r="A41" s="26" t="s">
        <v>127</v>
      </c>
      <c r="B41" s="20">
        <v>162023000</v>
      </c>
      <c r="C41" s="20">
        <v>165019000</v>
      </c>
      <c r="D41" s="20">
        <v>168019000</v>
      </c>
    </row>
    <row r="42" spans="1:4" ht="16.5">
      <c r="A42" s="26" t="s">
        <v>128</v>
      </c>
      <c r="B42" s="20"/>
      <c r="C42" s="20">
        <v>1433000</v>
      </c>
      <c r="D42" s="20">
        <v>1433000</v>
      </c>
    </row>
    <row r="43" spans="1:4" ht="16.5">
      <c r="A43" s="26" t="s">
        <v>129</v>
      </c>
      <c r="B43" s="20">
        <v>162023000</v>
      </c>
      <c r="C43" s="20">
        <v>166452000</v>
      </c>
      <c r="D43" s="20">
        <v>169452000</v>
      </c>
    </row>
    <row r="44" spans="1:4" ht="12.75">
      <c r="A44" s="34" t="s">
        <v>130</v>
      </c>
      <c r="B44" s="17">
        <v>98574000</v>
      </c>
      <c r="C44" s="17">
        <v>98574000</v>
      </c>
      <c r="D44" s="17">
        <v>98574000</v>
      </c>
    </row>
    <row r="45" spans="1:4" ht="16.5">
      <c r="A45" s="26" t="s">
        <v>131</v>
      </c>
      <c r="B45" s="20">
        <v>98574000</v>
      </c>
      <c r="C45" s="20">
        <v>98574000</v>
      </c>
      <c r="D45" s="20">
        <v>98574000</v>
      </c>
    </row>
    <row r="46" spans="1:4" ht="16.5">
      <c r="A46" s="26" t="s">
        <v>132</v>
      </c>
      <c r="B46" s="20">
        <f>B45+B43+B16</f>
        <v>1139214000</v>
      </c>
      <c r="C46" s="20">
        <f>C45+C43+C16</f>
        <v>1072690000</v>
      </c>
      <c r="D46" s="20">
        <f>D45+D43+D16</f>
        <v>1072690000</v>
      </c>
    </row>
    <row r="47" spans="1:4" ht="12.75">
      <c r="A47" s="34" t="s">
        <v>133</v>
      </c>
      <c r="B47" s="17">
        <v>305967000</v>
      </c>
      <c r="C47" s="17">
        <v>299456000</v>
      </c>
      <c r="D47" s="17">
        <v>299456000</v>
      </c>
    </row>
    <row r="48" spans="1:4" ht="12.75">
      <c r="A48" s="34" t="s">
        <v>134</v>
      </c>
      <c r="B48" s="17">
        <v>6545000</v>
      </c>
      <c r="C48" s="17">
        <v>19780000</v>
      </c>
      <c r="D48" s="17">
        <v>19780000</v>
      </c>
    </row>
    <row r="49" spans="1:4" ht="12.75">
      <c r="A49" s="34" t="s">
        <v>135</v>
      </c>
      <c r="B49" s="17"/>
      <c r="C49" s="17">
        <v>795000</v>
      </c>
      <c r="D49" s="17">
        <v>795000</v>
      </c>
    </row>
    <row r="50" spans="1:4" ht="12.75">
      <c r="A50" s="34" t="s">
        <v>136</v>
      </c>
      <c r="B50" s="17"/>
      <c r="C50" s="17">
        <v>19000</v>
      </c>
      <c r="D50" s="17">
        <v>19000</v>
      </c>
    </row>
    <row r="51" spans="1:4" ht="16.5">
      <c r="A51" s="26" t="s">
        <v>137</v>
      </c>
      <c r="B51" s="20">
        <v>312512000</v>
      </c>
      <c r="C51" s="20">
        <v>320050000</v>
      </c>
      <c r="D51" s="20">
        <v>320050000</v>
      </c>
    </row>
    <row r="52" spans="1:4" ht="12.75">
      <c r="A52" s="34" t="s">
        <v>138</v>
      </c>
      <c r="B52" s="17">
        <v>20000000</v>
      </c>
      <c r="C52" s="17">
        <v>13376000</v>
      </c>
      <c r="D52" s="17">
        <v>13376000</v>
      </c>
    </row>
    <row r="53" spans="1:4" ht="12.75">
      <c r="A53" s="34" t="s">
        <v>139</v>
      </c>
      <c r="B53" s="17"/>
      <c r="C53" s="17">
        <v>79000</v>
      </c>
      <c r="D53" s="17">
        <v>79000</v>
      </c>
    </row>
    <row r="54" spans="1:4" ht="12.75">
      <c r="A54" s="34" t="s">
        <v>140</v>
      </c>
      <c r="B54" s="17">
        <v>3000000</v>
      </c>
      <c r="C54" s="17">
        <v>2605000</v>
      </c>
      <c r="D54" s="17">
        <v>2605000</v>
      </c>
    </row>
    <row r="55" spans="1:4" ht="12.75">
      <c r="A55" s="34" t="s">
        <v>141</v>
      </c>
      <c r="B55" s="17"/>
      <c r="C55" s="17">
        <v>323000</v>
      </c>
      <c r="D55" s="17">
        <v>323000</v>
      </c>
    </row>
    <row r="56" spans="1:4" ht="12.75">
      <c r="A56" s="34" t="s">
        <v>142</v>
      </c>
      <c r="B56" s="17">
        <v>5000000</v>
      </c>
      <c r="C56" s="17">
        <v>6348000</v>
      </c>
      <c r="D56" s="17">
        <v>6348000</v>
      </c>
    </row>
    <row r="57" spans="1:4" ht="12.75">
      <c r="A57" s="34" t="s">
        <v>143</v>
      </c>
      <c r="B57" s="17"/>
      <c r="C57" s="17">
        <v>148000</v>
      </c>
      <c r="D57" s="17">
        <v>148000</v>
      </c>
    </row>
    <row r="58" spans="1:4" ht="12.75">
      <c r="A58" s="34" t="s">
        <v>144</v>
      </c>
      <c r="B58" s="17">
        <v>8109000</v>
      </c>
      <c r="C58" s="17">
        <v>8350000</v>
      </c>
      <c r="D58" s="17">
        <v>8350000</v>
      </c>
    </row>
    <row r="59" spans="1:4" ht="16.5">
      <c r="A59" s="26" t="s">
        <v>145</v>
      </c>
      <c r="B59" s="20">
        <v>36109000</v>
      </c>
      <c r="C59" s="20">
        <v>31229000</v>
      </c>
      <c r="D59" s="20">
        <v>31229000</v>
      </c>
    </row>
    <row r="60" spans="1:4" ht="12.75">
      <c r="A60" s="34" t="s">
        <v>146</v>
      </c>
      <c r="B60" s="17">
        <v>15000000</v>
      </c>
      <c r="C60" s="17">
        <v>10205000</v>
      </c>
      <c r="D60" s="17">
        <v>10205000</v>
      </c>
    </row>
    <row r="61" spans="1:4" ht="12.75">
      <c r="A61" s="34" t="s">
        <v>147</v>
      </c>
      <c r="B61" s="17">
        <v>5000000</v>
      </c>
      <c r="C61" s="17">
        <v>5000000</v>
      </c>
      <c r="D61" s="17">
        <v>5000000</v>
      </c>
    </row>
    <row r="62" spans="1:4" ht="12.75">
      <c r="A62" s="34" t="s">
        <v>148</v>
      </c>
      <c r="B62" s="17">
        <v>28000000</v>
      </c>
      <c r="C62" s="17">
        <v>22377000</v>
      </c>
      <c r="D62" s="17">
        <v>22377000</v>
      </c>
    </row>
    <row r="63" spans="1:4" ht="16.5">
      <c r="A63" s="26" t="s">
        <v>149</v>
      </c>
      <c r="B63" s="20">
        <f>B60+B61+B62</f>
        <v>48000000</v>
      </c>
      <c r="C63" s="20">
        <f>C60+C61+C62</f>
        <v>37582000</v>
      </c>
      <c r="D63" s="20">
        <f>D60+D61+D62</f>
        <v>37582000</v>
      </c>
    </row>
    <row r="64" spans="1:4" ht="12.75">
      <c r="A64" s="34" t="s">
        <v>150</v>
      </c>
      <c r="B64" s="17">
        <v>3000000</v>
      </c>
      <c r="C64" s="17">
        <v>3000000</v>
      </c>
      <c r="D64" s="17">
        <v>3000000</v>
      </c>
    </row>
    <row r="65" spans="1:4" ht="12.75">
      <c r="A65" s="34" t="s">
        <v>151</v>
      </c>
      <c r="B65" s="17">
        <v>500000</v>
      </c>
      <c r="C65" s="17">
        <v>500000</v>
      </c>
      <c r="D65" s="17">
        <v>500000</v>
      </c>
    </row>
    <row r="66" spans="1:4" ht="12.75">
      <c r="A66" s="34" t="s">
        <v>152</v>
      </c>
      <c r="B66" s="17">
        <v>1000000</v>
      </c>
      <c r="C66" s="17">
        <v>1109000</v>
      </c>
      <c r="D66" s="17">
        <v>1109000</v>
      </c>
    </row>
    <row r="67" spans="1:4" ht="12.75">
      <c r="A67" s="34" t="s">
        <v>153</v>
      </c>
      <c r="B67" s="17">
        <v>2300000</v>
      </c>
      <c r="C67" s="17">
        <v>2300000</v>
      </c>
      <c r="D67" s="17">
        <v>2300000</v>
      </c>
    </row>
    <row r="68" spans="1:4" ht="12.75">
      <c r="A68" s="34" t="s">
        <v>154</v>
      </c>
      <c r="B68" s="17">
        <v>14000000</v>
      </c>
      <c r="C68" s="17">
        <v>14000000</v>
      </c>
      <c r="D68" s="17">
        <v>14000000</v>
      </c>
    </row>
    <row r="69" spans="1:4" ht="12.75">
      <c r="A69" s="34" t="s">
        <v>155</v>
      </c>
      <c r="B69" s="17">
        <v>12000000</v>
      </c>
      <c r="C69" s="17">
        <v>12000000</v>
      </c>
      <c r="D69" s="17">
        <v>12000000</v>
      </c>
    </row>
    <row r="70" spans="1:4" ht="12.75">
      <c r="A70" s="34" t="s">
        <v>156</v>
      </c>
      <c r="B70" s="17">
        <v>1900000</v>
      </c>
      <c r="C70" s="17">
        <v>1900000</v>
      </c>
      <c r="D70" s="17">
        <v>1900000</v>
      </c>
    </row>
    <row r="71" spans="1:4" ht="12.75">
      <c r="A71" s="34" t="s">
        <v>157</v>
      </c>
      <c r="B71" s="17">
        <v>28530000</v>
      </c>
      <c r="C71" s="17">
        <v>26564000</v>
      </c>
      <c r="D71" s="17">
        <v>26564000</v>
      </c>
    </row>
    <row r="72" spans="1:4" ht="12.75">
      <c r="A72" s="34" t="s">
        <v>158</v>
      </c>
      <c r="B72" s="17">
        <v>71560000</v>
      </c>
      <c r="C72" s="17">
        <v>56910000</v>
      </c>
      <c r="D72" s="17">
        <v>56910000</v>
      </c>
    </row>
    <row r="73" spans="1:4" ht="12.75">
      <c r="A73" s="34" t="s">
        <v>159</v>
      </c>
      <c r="B73" s="17"/>
      <c r="C73" s="17">
        <v>1397000</v>
      </c>
      <c r="D73" s="17">
        <v>1397000</v>
      </c>
    </row>
    <row r="74" spans="1:4" ht="12.75">
      <c r="A74" s="34" t="s">
        <v>160</v>
      </c>
      <c r="B74" s="17"/>
      <c r="C74" s="17">
        <v>118000</v>
      </c>
      <c r="D74" s="17">
        <v>118000</v>
      </c>
    </row>
    <row r="75" spans="1:4" ht="16.5">
      <c r="A75" s="26" t="s">
        <v>161</v>
      </c>
      <c r="B75" s="20">
        <v>134790000</v>
      </c>
      <c r="C75" s="20">
        <v>119798000</v>
      </c>
      <c r="D75" s="20">
        <v>119798000</v>
      </c>
    </row>
    <row r="76" spans="1:4" ht="12.75">
      <c r="A76" s="34" t="s">
        <v>162</v>
      </c>
      <c r="B76" s="17">
        <v>61543000</v>
      </c>
      <c r="C76" s="17">
        <v>57189000</v>
      </c>
      <c r="D76" s="17">
        <v>57189000</v>
      </c>
    </row>
    <row r="77" spans="1:4" ht="12.75">
      <c r="A77" s="34" t="s">
        <v>163</v>
      </c>
      <c r="B77" s="17"/>
      <c r="C77" s="17">
        <v>1160000</v>
      </c>
      <c r="D77" s="17">
        <v>1160000</v>
      </c>
    </row>
    <row r="78" spans="1:4" ht="16.5">
      <c r="A78" s="26" t="s">
        <v>164</v>
      </c>
      <c r="B78" s="20">
        <v>61543000</v>
      </c>
      <c r="C78" s="20">
        <v>58349000</v>
      </c>
      <c r="D78" s="20">
        <v>58349000</v>
      </c>
    </row>
    <row r="79" spans="1:4" ht="12.75">
      <c r="A79" s="34" t="s">
        <v>165</v>
      </c>
      <c r="B79" s="17">
        <v>15000000</v>
      </c>
      <c r="C79" s="17">
        <v>5000000</v>
      </c>
      <c r="D79" s="17">
        <v>5000000</v>
      </c>
    </row>
    <row r="80" spans="1:4" ht="16.5">
      <c r="A80" s="26" t="s">
        <v>166</v>
      </c>
      <c r="B80" s="20">
        <v>15000000</v>
      </c>
      <c r="C80" s="20">
        <v>5000000</v>
      </c>
      <c r="D80" s="20">
        <v>5000000</v>
      </c>
    </row>
    <row r="81" spans="1:4" ht="12.75">
      <c r="A81" s="34" t="s">
        <v>167</v>
      </c>
      <c r="B81" s="17"/>
      <c r="C81" s="17">
        <v>5496000</v>
      </c>
      <c r="D81" s="17">
        <v>5496000</v>
      </c>
    </row>
    <row r="82" spans="1:4" ht="12.75">
      <c r="A82" s="34" t="s">
        <v>168</v>
      </c>
      <c r="B82" s="17">
        <v>4860000</v>
      </c>
      <c r="C82" s="17">
        <v>22238000</v>
      </c>
      <c r="D82" s="17">
        <v>22238000</v>
      </c>
    </row>
    <row r="83" spans="1:4" ht="16.5">
      <c r="A83" s="26" t="s">
        <v>169</v>
      </c>
      <c r="B83" s="20">
        <v>4860000</v>
      </c>
      <c r="C83" s="20">
        <v>22238000</v>
      </c>
      <c r="D83" s="20">
        <v>22238000</v>
      </c>
    </row>
    <row r="84" spans="1:4" ht="16.5">
      <c r="A84" s="26" t="s">
        <v>170</v>
      </c>
      <c r="B84" s="20">
        <v>300302000</v>
      </c>
      <c r="C84" s="20">
        <v>279692000</v>
      </c>
      <c r="D84" s="20">
        <v>279692000</v>
      </c>
    </row>
    <row r="85" spans="1:4" ht="12.75">
      <c r="A85" s="34" t="s">
        <v>171</v>
      </c>
      <c r="B85" s="17">
        <v>12500000</v>
      </c>
      <c r="C85" s="17">
        <v>12500000</v>
      </c>
      <c r="D85" s="17">
        <v>12500000</v>
      </c>
    </row>
    <row r="86" spans="1:4" ht="16.5">
      <c r="A86" s="26" t="s">
        <v>172</v>
      </c>
      <c r="B86" s="20">
        <v>12500000</v>
      </c>
      <c r="C86" s="20">
        <v>12500000</v>
      </c>
      <c r="D86" s="20">
        <v>12500000</v>
      </c>
    </row>
    <row r="87" spans="1:4" ht="12.75">
      <c r="A87" s="34" t="s">
        <v>173</v>
      </c>
      <c r="B87" s="17">
        <v>10472000</v>
      </c>
      <c r="C87" s="17">
        <v>18015000</v>
      </c>
      <c r="D87" s="17">
        <v>18015000</v>
      </c>
    </row>
    <row r="88" spans="1:4" ht="12.75">
      <c r="A88" s="34" t="s">
        <v>174</v>
      </c>
      <c r="B88" s="17"/>
      <c r="C88" s="17">
        <v>5623000</v>
      </c>
      <c r="D88" s="17">
        <v>5623000</v>
      </c>
    </row>
    <row r="89" spans="1:4" ht="12.75">
      <c r="A89" s="34" t="s">
        <v>175</v>
      </c>
      <c r="B89" s="17"/>
      <c r="C89" s="17">
        <v>2789000</v>
      </c>
      <c r="D89" s="17">
        <v>2789000</v>
      </c>
    </row>
    <row r="90" spans="1:4" ht="16.5">
      <c r="A90" s="26" t="s">
        <v>176</v>
      </c>
      <c r="B90" s="20">
        <f>B88+B87+B89</f>
        <v>10472000</v>
      </c>
      <c r="C90" s="20">
        <f>C88+C87+C89</f>
        <v>26427000</v>
      </c>
      <c r="D90" s="20">
        <f>D88+D87+D89</f>
        <v>26427000</v>
      </c>
    </row>
    <row r="91" spans="1:4" ht="16.5">
      <c r="A91" s="26" t="s">
        <v>177</v>
      </c>
      <c r="B91" s="20">
        <v>22972000</v>
      </c>
      <c r="C91" s="20">
        <v>38927000</v>
      </c>
      <c r="D91" s="20">
        <v>38927000</v>
      </c>
    </row>
    <row r="92" spans="1:4" ht="16.5">
      <c r="A92" s="26" t="s">
        <v>178</v>
      </c>
      <c r="B92" s="20">
        <f>B84+B91</f>
        <v>323274000</v>
      </c>
      <c r="C92" s="20">
        <f>C84+C91</f>
        <v>318619000</v>
      </c>
      <c r="D92" s="20">
        <f>D84+D91</f>
        <v>318619000</v>
      </c>
    </row>
    <row r="93" spans="1:4" ht="16.5">
      <c r="A93" s="26" t="s">
        <v>179</v>
      </c>
      <c r="B93" s="20">
        <f>B51+B92+B46</f>
        <v>1775000000</v>
      </c>
      <c r="C93" s="20">
        <f>C51+C92+C46</f>
        <v>1711359000</v>
      </c>
      <c r="D93" s="20">
        <f>D51+D92+D46</f>
        <v>1711359000</v>
      </c>
    </row>
    <row r="94" spans="1:4" ht="12.75">
      <c r="A94" s="34" t="s">
        <v>180</v>
      </c>
      <c r="B94" s="17"/>
      <c r="C94" s="17">
        <v>195000</v>
      </c>
      <c r="D94" s="17">
        <v>195000</v>
      </c>
    </row>
    <row r="95" spans="1:4" ht="16.5">
      <c r="A95" s="26" t="s">
        <v>181</v>
      </c>
      <c r="B95" s="20"/>
      <c r="C95" s="20">
        <v>195000</v>
      </c>
      <c r="D95" s="20">
        <v>195000</v>
      </c>
    </row>
    <row r="96" spans="1:4" ht="12.75">
      <c r="A96" s="34" t="s">
        <v>182</v>
      </c>
      <c r="B96" s="17">
        <v>25000000</v>
      </c>
      <c r="C96" s="17">
        <v>14836000</v>
      </c>
      <c r="D96" s="17">
        <v>14836000</v>
      </c>
    </row>
    <row r="97" spans="1:4" ht="12.75">
      <c r="A97" s="34" t="s">
        <v>183</v>
      </c>
      <c r="B97" s="17"/>
      <c r="C97" s="17">
        <v>390000</v>
      </c>
      <c r="D97" s="17">
        <v>390000</v>
      </c>
    </row>
    <row r="98" spans="1:4" ht="16.5">
      <c r="A98" s="26" t="s">
        <v>184</v>
      </c>
      <c r="B98" s="20">
        <v>25000000</v>
      </c>
      <c r="C98" s="20">
        <v>15226000</v>
      </c>
      <c r="D98" s="20">
        <v>15226000</v>
      </c>
    </row>
    <row r="99" spans="1:4" ht="12.75">
      <c r="A99" s="34" t="s">
        <v>185</v>
      </c>
      <c r="B99" s="17"/>
      <c r="C99" s="17">
        <v>2335000</v>
      </c>
      <c r="D99" s="17">
        <v>2335000</v>
      </c>
    </row>
    <row r="100" spans="1:4" ht="12.75">
      <c r="A100" s="34" t="s">
        <v>186</v>
      </c>
      <c r="B100" s="17"/>
      <c r="C100" s="17">
        <v>1424000</v>
      </c>
      <c r="D100" s="17">
        <v>1424000</v>
      </c>
    </row>
    <row r="101" spans="1:4" ht="16.5">
      <c r="A101" s="26" t="s">
        <v>187</v>
      </c>
      <c r="B101" s="20"/>
      <c r="C101" s="20">
        <v>3759000</v>
      </c>
      <c r="D101" s="20">
        <v>3759000</v>
      </c>
    </row>
    <row r="102" spans="1:4" ht="12.75">
      <c r="A102" s="34" t="s">
        <v>188</v>
      </c>
      <c r="B102" s="17"/>
      <c r="C102" s="17">
        <v>1015000</v>
      </c>
      <c r="D102" s="17">
        <v>1015000</v>
      </c>
    </row>
    <row r="103" spans="1:4" ht="12.75">
      <c r="A103" s="34" t="s">
        <v>189</v>
      </c>
      <c r="B103" s="17"/>
      <c r="C103" s="17">
        <v>4774000</v>
      </c>
      <c r="D103" s="17">
        <v>4774000</v>
      </c>
    </row>
    <row r="104" spans="1:4" ht="16.5">
      <c r="A104" s="26" t="s">
        <v>190</v>
      </c>
      <c r="B104" s="20"/>
      <c r="C104" s="20">
        <v>4774000</v>
      </c>
      <c r="D104" s="20">
        <v>4774000</v>
      </c>
    </row>
    <row r="105" spans="1:4" ht="16.5">
      <c r="A105" s="26" t="s">
        <v>191</v>
      </c>
      <c r="B105" s="20">
        <v>1800000000</v>
      </c>
      <c r="C105" s="20">
        <v>1731554000</v>
      </c>
      <c r="D105" s="20">
        <v>1731554000</v>
      </c>
    </row>
    <row r="106" spans="1:4" ht="16.5">
      <c r="A106" s="26" t="s">
        <v>192</v>
      </c>
      <c r="B106" s="20">
        <v>1800000000</v>
      </c>
      <c r="C106" s="20">
        <v>1731554000</v>
      </c>
      <c r="D106" s="20">
        <v>1731554000</v>
      </c>
    </row>
    <row r="107" spans="1:4" ht="16.5">
      <c r="A107" s="26" t="s">
        <v>193</v>
      </c>
      <c r="B107" s="20">
        <v>1800000000</v>
      </c>
      <c r="C107" s="20">
        <v>1731554000</v>
      </c>
      <c r="D107" s="20">
        <v>1731554000</v>
      </c>
    </row>
    <row r="65536" ht="12.75" hidden="1"/>
  </sheetData>
  <sheetProtection password="CE9C" sheet="1"/>
  <printOptions horizontalCentered="1"/>
  <pageMargins left="0.7875" right="0.7875" top="1.5750000000000002" bottom="0.9840277777777777" header="0.5118055555555555" footer="0.5118055555555555"/>
  <pageSetup horizontalDpi="300" verticalDpi="300" orientation="portrait" paperSize="9" scale="92"/>
  <headerFooter alignWithMargins="0">
    <oddHeader>&amp;C3. melléklet a 56/2012. (XI.26.)
önkormányzati rendelethez
Budapest, XVIII. ker. Önkormányzat
2012. évi költségvetés módosítás
Önkormányzati Hivatal kiadásai&amp;R4. melléklet a 6/2012. (III.13.)
önkormányzati rendelethez
eFt</oddHeader>
  </headerFooter>
  <rowBreaks count="1" manualBreakCount="1">
    <brk id="5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0"/>
  <sheetViews>
    <sheetView view="pageBreakPreview" zoomScaleSheetLayoutView="100" workbookViewId="0" topLeftCell="A1">
      <selection activeCell="A1" sqref="A1"/>
    </sheetView>
  </sheetViews>
  <sheetFormatPr defaultColWidth="11.00390625" defaultRowHeight="12.75"/>
  <cols>
    <col min="1" max="1" width="0" style="35" hidden="1" customWidth="1"/>
    <col min="2" max="2" width="84.375" style="36" customWidth="1"/>
    <col min="3" max="3" width="13.375" style="37" customWidth="1"/>
    <col min="4" max="8" width="0" style="37" hidden="1" customWidth="1"/>
    <col min="9" max="9" width="13.50390625" style="37" customWidth="1"/>
    <col min="10" max="10" width="0" style="37" hidden="1" customWidth="1"/>
    <col min="11" max="11" width="13.50390625" style="37" customWidth="1"/>
    <col min="12" max="13" width="0" style="36" hidden="1" customWidth="1"/>
    <col min="14" max="16384" width="10.625" style="36" customWidth="1"/>
  </cols>
  <sheetData>
    <row r="2" spans="1:11" s="41" customFormat="1" ht="48.75" customHeight="1">
      <c r="A2" s="38" t="s">
        <v>194</v>
      </c>
      <c r="B2" s="39" t="s">
        <v>195</v>
      </c>
      <c r="C2" s="40" t="s">
        <v>196</v>
      </c>
      <c r="D2" s="40" t="s">
        <v>197</v>
      </c>
      <c r="E2" s="40" t="s">
        <v>198</v>
      </c>
      <c r="F2" s="40" t="s">
        <v>199</v>
      </c>
      <c r="G2" s="40" t="s">
        <v>198</v>
      </c>
      <c r="H2" s="40" t="s">
        <v>200</v>
      </c>
      <c r="I2" s="40" t="s">
        <v>201</v>
      </c>
      <c r="J2" s="40" t="s">
        <v>198</v>
      </c>
      <c r="K2" s="40" t="s">
        <v>202</v>
      </c>
    </row>
    <row r="3" spans="1:12" s="47" customFormat="1" ht="16.5">
      <c r="A3" s="42">
        <v>401</v>
      </c>
      <c r="B3" s="43" t="s">
        <v>203</v>
      </c>
      <c r="C3" s="44">
        <v>200000000</v>
      </c>
      <c r="D3" s="45">
        <v>200000000</v>
      </c>
      <c r="E3" s="45"/>
      <c r="F3" s="45">
        <f>D3-E3</f>
        <v>200000000</v>
      </c>
      <c r="G3" s="45">
        <f>17368706+14706000+31351747</f>
        <v>63426453</v>
      </c>
      <c r="H3" s="45">
        <f>C3-G3</f>
        <v>136573547</v>
      </c>
      <c r="I3" s="45">
        <f>167925294-31351747-5000000-9017000+148052000-6600000</f>
        <v>264008547</v>
      </c>
      <c r="J3" s="45">
        <v>1056400</v>
      </c>
      <c r="K3" s="45">
        <f>I3-J3-75137000-2500000+53077000-7700000+1000</f>
        <v>230693147</v>
      </c>
      <c r="L3" s="46">
        <f>I3-K3</f>
        <v>33315400</v>
      </c>
    </row>
    <row r="4" spans="1:11" ht="15" customHeight="1">
      <c r="A4" s="48">
        <v>254</v>
      </c>
      <c r="B4" s="49" t="s">
        <v>204</v>
      </c>
      <c r="C4" s="50">
        <v>13000000</v>
      </c>
      <c r="D4" s="51">
        <f>C4</f>
        <v>13000000</v>
      </c>
      <c r="E4" s="51"/>
      <c r="F4" s="51">
        <f>D4-E4</f>
        <v>13000000</v>
      </c>
      <c r="G4" s="51">
        <f>2247720+1788400</f>
        <v>4036120</v>
      </c>
      <c r="H4" s="51">
        <f>C4-G4</f>
        <v>8963880</v>
      </c>
      <c r="I4" s="51">
        <f>8963880-500000</f>
        <v>8463880</v>
      </c>
      <c r="J4" s="51"/>
      <c r="K4" s="51">
        <f>I4-J4</f>
        <v>8463880</v>
      </c>
    </row>
    <row r="5" spans="1:11" s="53" customFormat="1" ht="15.75">
      <c r="A5" s="48">
        <v>565</v>
      </c>
      <c r="B5" s="52" t="s">
        <v>205</v>
      </c>
      <c r="C5" s="50">
        <v>15022000</v>
      </c>
      <c r="D5" s="51">
        <f>C5</f>
        <v>15022000</v>
      </c>
      <c r="E5" s="51"/>
      <c r="F5" s="51">
        <f>D5</f>
        <v>15022000</v>
      </c>
      <c r="G5" s="51">
        <v>3604860</v>
      </c>
      <c r="H5" s="51">
        <v>11417000</v>
      </c>
      <c r="I5" s="51">
        <v>11417000</v>
      </c>
      <c r="J5" s="51"/>
      <c r="K5" s="51">
        <f>I5-J5-5672000</f>
        <v>5745000</v>
      </c>
    </row>
    <row r="6" spans="1:11" s="53" customFormat="1" ht="15.75">
      <c r="A6" s="48">
        <v>867</v>
      </c>
      <c r="B6" s="52" t="s">
        <v>206</v>
      </c>
      <c r="C6" s="50">
        <v>580000</v>
      </c>
      <c r="D6" s="51">
        <f>C6+1520000</f>
        <v>2100000</v>
      </c>
      <c r="E6" s="51"/>
      <c r="F6" s="51">
        <f>D6</f>
        <v>2100000</v>
      </c>
      <c r="G6" s="51">
        <v>1064125</v>
      </c>
      <c r="H6" s="51">
        <f>F6-G6</f>
        <v>1035875</v>
      </c>
      <c r="I6" s="51">
        <v>1035875</v>
      </c>
      <c r="J6" s="51"/>
      <c r="K6" s="51">
        <f aca="true" t="shared" si="0" ref="K6:K12">I6-J6</f>
        <v>1035875</v>
      </c>
    </row>
    <row r="7" spans="1:11" ht="15.75">
      <c r="A7" s="48">
        <v>477</v>
      </c>
      <c r="B7" s="52" t="s">
        <v>207</v>
      </c>
      <c r="C7" s="50">
        <f>(2000+27300+8000+50522+15000+15000+16740+87073+26000+1000+3000+8500+7100+3000+1700+3500+50-4000-2000)*1000</f>
        <v>269485000</v>
      </c>
      <c r="D7" s="51">
        <f>C7-7000000</f>
        <v>262485000</v>
      </c>
      <c r="E7" s="51"/>
      <c r="F7" s="51">
        <f>D7-E7</f>
        <v>262485000</v>
      </c>
      <c r="G7" s="51">
        <v>146080401</v>
      </c>
      <c r="H7" s="51">
        <f>C7-8000000-500000-9750000-7000000-G7</f>
        <v>98154599</v>
      </c>
      <c r="I7" s="51">
        <f>98154599-10000000-500000</f>
        <v>87654599</v>
      </c>
      <c r="J7" s="51"/>
      <c r="K7" s="51">
        <f t="shared" si="0"/>
        <v>87654599</v>
      </c>
    </row>
    <row r="8" spans="1:11" ht="15.75">
      <c r="A8" s="48">
        <v>50</v>
      </c>
      <c r="B8" s="52" t="s">
        <v>208</v>
      </c>
      <c r="C8" s="50">
        <v>14000000</v>
      </c>
      <c r="D8" s="51">
        <f>C8</f>
        <v>14000000</v>
      </c>
      <c r="E8" s="51"/>
      <c r="F8" s="51">
        <f>D8</f>
        <v>14000000</v>
      </c>
      <c r="G8" s="51"/>
      <c r="H8" s="51">
        <f>F8-G8</f>
        <v>14000000</v>
      </c>
      <c r="I8" s="51">
        <v>14000000</v>
      </c>
      <c r="J8" s="51"/>
      <c r="K8" s="51">
        <f t="shared" si="0"/>
        <v>14000000</v>
      </c>
    </row>
    <row r="9" spans="1:11" ht="15.75" hidden="1">
      <c r="A9" s="54"/>
      <c r="B9" s="55" t="s">
        <v>209</v>
      </c>
      <c r="C9" s="56"/>
      <c r="D9" s="57">
        <f>125072000-125072000</f>
        <v>0</v>
      </c>
      <c r="E9" s="57"/>
      <c r="F9" s="57"/>
      <c r="G9" s="57"/>
      <c r="H9" s="57"/>
      <c r="I9" s="57"/>
      <c r="J9" s="57"/>
      <c r="K9" s="57">
        <f t="shared" si="0"/>
        <v>0</v>
      </c>
    </row>
    <row r="10" spans="1:11" ht="15.75">
      <c r="A10" s="54"/>
      <c r="B10" s="55" t="s">
        <v>210</v>
      </c>
      <c r="C10" s="56"/>
      <c r="D10" s="57">
        <f>38081000+956000</f>
        <v>39037000</v>
      </c>
      <c r="E10" s="57"/>
      <c r="F10" s="57">
        <f>D10</f>
        <v>39037000</v>
      </c>
      <c r="G10" s="57"/>
      <c r="H10" s="51">
        <f>F10-G10</f>
        <v>39037000</v>
      </c>
      <c r="I10" s="51">
        <v>39037000</v>
      </c>
      <c r="J10" s="57"/>
      <c r="K10" s="57">
        <f t="shared" si="0"/>
        <v>39037000</v>
      </c>
    </row>
    <row r="11" spans="1:11" ht="15.75">
      <c r="A11" s="54"/>
      <c r="B11" s="55" t="s">
        <v>211</v>
      </c>
      <c r="C11" s="56"/>
      <c r="D11" s="57">
        <f>5985000+4646000</f>
        <v>10631000</v>
      </c>
      <c r="E11" s="57"/>
      <c r="F11" s="57">
        <f>D11</f>
        <v>10631000</v>
      </c>
      <c r="G11" s="57"/>
      <c r="H11" s="51">
        <f>F11-G11</f>
        <v>10631000</v>
      </c>
      <c r="I11" s="51">
        <v>10631000</v>
      </c>
      <c r="J11" s="57"/>
      <c r="K11" s="57">
        <f t="shared" si="0"/>
        <v>10631000</v>
      </c>
    </row>
    <row r="12" spans="1:11" ht="48">
      <c r="A12" s="58"/>
      <c r="B12" s="59" t="s">
        <v>212</v>
      </c>
      <c r="C12" s="60"/>
      <c r="D12" s="61">
        <v>22527000</v>
      </c>
      <c r="E12" s="61"/>
      <c r="F12" s="61">
        <f>D12-E12</f>
        <v>22527000</v>
      </c>
      <c r="G12" s="61">
        <f>6289000+406000+2000000</f>
        <v>8695000</v>
      </c>
      <c r="H12" s="51">
        <f>D12-G12</f>
        <v>13832000</v>
      </c>
      <c r="I12" s="51">
        <v>13832000</v>
      </c>
      <c r="J12" s="61"/>
      <c r="K12" s="61">
        <f t="shared" si="0"/>
        <v>13832000</v>
      </c>
    </row>
    <row r="13" spans="1:12" ht="16.5">
      <c r="A13" s="62"/>
      <c r="B13" s="63" t="s">
        <v>213</v>
      </c>
      <c r="C13" s="64">
        <f>SUM(C4:C12)</f>
        <v>312087000</v>
      </c>
      <c r="D13" s="65">
        <f>SUM(D4:D12)</f>
        <v>378802000</v>
      </c>
      <c r="E13" s="65"/>
      <c r="F13" s="65">
        <f aca="true" t="shared" si="1" ref="F13:K13">SUM(F4:F12)</f>
        <v>378802000</v>
      </c>
      <c r="G13" s="65">
        <f t="shared" si="1"/>
        <v>163480506</v>
      </c>
      <c r="H13" s="65">
        <f t="shared" si="1"/>
        <v>197071354</v>
      </c>
      <c r="I13" s="65">
        <f t="shared" si="1"/>
        <v>186071354</v>
      </c>
      <c r="J13" s="65">
        <f t="shared" si="1"/>
        <v>0</v>
      </c>
      <c r="K13" s="65">
        <f t="shared" si="1"/>
        <v>180399354</v>
      </c>
      <c r="L13" s="46">
        <f>I13-K13</f>
        <v>5672000</v>
      </c>
    </row>
    <row r="14" spans="1:11" ht="16.5">
      <c r="A14" s="66"/>
      <c r="B14" s="67"/>
      <c r="C14" s="68"/>
      <c r="D14" s="69"/>
      <c r="E14" s="69"/>
      <c r="F14" s="69"/>
      <c r="G14" s="69"/>
      <c r="H14" s="69"/>
      <c r="I14" s="69"/>
      <c r="J14" s="69"/>
      <c r="K14" s="69"/>
    </row>
    <row r="15" spans="1:11" s="71" customFormat="1" ht="48.75" customHeight="1">
      <c r="A15" s="38"/>
      <c r="B15" s="70" t="s">
        <v>214</v>
      </c>
      <c r="C15" s="40" t="s">
        <v>196</v>
      </c>
      <c r="D15" s="40" t="s">
        <v>215</v>
      </c>
      <c r="E15" s="40" t="s">
        <v>198</v>
      </c>
      <c r="F15" s="40" t="s">
        <v>199</v>
      </c>
      <c r="G15" s="40" t="s">
        <v>198</v>
      </c>
      <c r="H15" s="40" t="s">
        <v>200</v>
      </c>
      <c r="I15" s="40" t="s">
        <v>201</v>
      </c>
      <c r="J15" s="40" t="s">
        <v>198</v>
      </c>
      <c r="K15" s="40" t="s">
        <v>202</v>
      </c>
    </row>
    <row r="16" spans="1:11" ht="15.75">
      <c r="A16" s="48">
        <v>403</v>
      </c>
      <c r="B16" s="49" t="s">
        <v>216</v>
      </c>
      <c r="C16" s="50">
        <f>(96000-10000)*1000</f>
        <v>86000000</v>
      </c>
      <c r="D16" s="51">
        <f>C16</f>
        <v>86000000</v>
      </c>
      <c r="E16" s="51"/>
      <c r="F16" s="51">
        <f aca="true" t="shared" si="2" ref="F16:F24">D16</f>
        <v>86000000</v>
      </c>
      <c r="G16" s="51">
        <v>20327186</v>
      </c>
      <c r="H16" s="51">
        <f>F16-8800000-34568000-G16</f>
        <v>22304814</v>
      </c>
      <c r="I16" s="51">
        <v>22304814</v>
      </c>
      <c r="J16" s="51"/>
      <c r="K16" s="51">
        <f>I16-J16+28519000</f>
        <v>50823814</v>
      </c>
    </row>
    <row r="17" spans="1:11" s="53" customFormat="1" ht="15.75">
      <c r="A17" s="48">
        <v>549</v>
      </c>
      <c r="B17" s="49" t="s">
        <v>217</v>
      </c>
      <c r="C17" s="50">
        <v>8060000</v>
      </c>
      <c r="D17" s="51">
        <f>C17</f>
        <v>8060000</v>
      </c>
      <c r="E17" s="51"/>
      <c r="F17" s="51">
        <f t="shared" si="2"/>
        <v>8060000</v>
      </c>
      <c r="G17" s="51">
        <f>143644239-130231021</f>
        <v>13413218</v>
      </c>
      <c r="H17" s="51">
        <v>0</v>
      </c>
      <c r="I17" s="51">
        <v>0</v>
      </c>
      <c r="J17" s="51"/>
      <c r="K17" s="51">
        <f>I17-J17+3810000</f>
        <v>3810000</v>
      </c>
    </row>
    <row r="18" spans="1:11" s="53" customFormat="1" ht="15.75">
      <c r="A18" s="72">
        <v>872</v>
      </c>
      <c r="B18" s="73" t="s">
        <v>218</v>
      </c>
      <c r="C18" s="74">
        <v>175530000</v>
      </c>
      <c r="D18" s="75">
        <f>C18-43310000</f>
        <v>132220000</v>
      </c>
      <c r="E18" s="75"/>
      <c r="F18" s="75">
        <f t="shared" si="2"/>
        <v>132220000</v>
      </c>
      <c r="G18" s="75">
        <v>129656913</v>
      </c>
      <c r="H18" s="51">
        <v>2563000</v>
      </c>
      <c r="I18" s="51">
        <v>2563000</v>
      </c>
      <c r="J18" s="75"/>
      <c r="K18" s="75">
        <f>I18-J18</f>
        <v>2563000</v>
      </c>
    </row>
    <row r="19" spans="1:11" s="53" customFormat="1" ht="15.75">
      <c r="A19" s="48">
        <v>862</v>
      </c>
      <c r="B19" s="76" t="s">
        <v>219</v>
      </c>
      <c r="C19" s="50">
        <v>160042000</v>
      </c>
      <c r="D19" s="51">
        <f>C19-24665000</f>
        <v>135377000</v>
      </c>
      <c r="E19" s="51"/>
      <c r="F19" s="51">
        <f t="shared" si="2"/>
        <v>135377000</v>
      </c>
      <c r="G19" s="51">
        <v>91144901</v>
      </c>
      <c r="H19" s="51">
        <f>F19-G19-99</f>
        <v>44232000</v>
      </c>
      <c r="I19" s="51">
        <v>44232000</v>
      </c>
      <c r="J19" s="51"/>
      <c r="K19" s="51">
        <f>I19-J19</f>
        <v>44232000</v>
      </c>
    </row>
    <row r="20" spans="1:11" s="53" customFormat="1" ht="15.75">
      <c r="A20" s="48">
        <v>882</v>
      </c>
      <c r="B20" s="49" t="s">
        <v>220</v>
      </c>
      <c r="C20" s="50">
        <v>70694000</v>
      </c>
      <c r="D20" s="51">
        <f>C20-30794000</f>
        <v>39900000</v>
      </c>
      <c r="E20" s="51"/>
      <c r="F20" s="51">
        <f t="shared" si="2"/>
        <v>39900000</v>
      </c>
      <c r="G20" s="51">
        <f>47595370</f>
        <v>47595370</v>
      </c>
      <c r="H20" s="51">
        <v>0</v>
      </c>
      <c r="I20" s="51">
        <v>0</v>
      </c>
      <c r="J20" s="51"/>
      <c r="K20" s="51">
        <f>I20-J20</f>
        <v>0</v>
      </c>
    </row>
    <row r="21" spans="1:11" s="53" customFormat="1" ht="15.75">
      <c r="A21" s="48">
        <v>984</v>
      </c>
      <c r="B21" s="49" t="s">
        <v>221</v>
      </c>
      <c r="C21" s="50">
        <v>427512000</v>
      </c>
      <c r="D21" s="51">
        <f>C21</f>
        <v>427512000</v>
      </c>
      <c r="E21" s="51"/>
      <c r="F21" s="51">
        <f t="shared" si="2"/>
        <v>427512000</v>
      </c>
      <c r="G21" s="51">
        <v>46223433</v>
      </c>
      <c r="H21" s="51">
        <f>F21-G21</f>
        <v>381288567</v>
      </c>
      <c r="I21" s="51">
        <v>381288567</v>
      </c>
      <c r="J21" s="51"/>
      <c r="K21" s="51">
        <f>I21-J21-309826000</f>
        <v>71462567</v>
      </c>
    </row>
    <row r="22" spans="1:11" ht="15.75">
      <c r="A22" s="48">
        <v>858</v>
      </c>
      <c r="B22" s="76" t="s">
        <v>222</v>
      </c>
      <c r="C22" s="50"/>
      <c r="D22" s="51">
        <v>15000000</v>
      </c>
      <c r="E22" s="51"/>
      <c r="F22" s="51">
        <f t="shared" si="2"/>
        <v>15000000</v>
      </c>
      <c r="G22" s="51">
        <v>512670</v>
      </c>
      <c r="H22" s="51">
        <v>14487000</v>
      </c>
      <c r="I22" s="51">
        <v>14487000</v>
      </c>
      <c r="J22" s="51">
        <v>19305</v>
      </c>
      <c r="K22" s="51">
        <f>I22-J22</f>
        <v>14467695</v>
      </c>
    </row>
    <row r="23" spans="1:11" ht="15.75">
      <c r="A23" s="48">
        <v>859</v>
      </c>
      <c r="B23" s="76" t="s">
        <v>223</v>
      </c>
      <c r="C23" s="50"/>
      <c r="D23" s="51">
        <v>10800000</v>
      </c>
      <c r="E23" s="51"/>
      <c r="F23" s="51">
        <f t="shared" si="2"/>
        <v>10800000</v>
      </c>
      <c r="G23" s="51">
        <v>19305</v>
      </c>
      <c r="H23" s="51">
        <f>F23-G23</f>
        <v>10780695</v>
      </c>
      <c r="I23" s="51">
        <v>10780695</v>
      </c>
      <c r="J23" s="51">
        <v>-19305</v>
      </c>
      <c r="K23" s="51">
        <f>I23-J23-10800000</f>
        <v>0</v>
      </c>
    </row>
    <row r="24" spans="1:11" ht="15.75">
      <c r="A24" s="48">
        <v>850</v>
      </c>
      <c r="B24" s="76" t="s">
        <v>224</v>
      </c>
      <c r="C24" s="50"/>
      <c r="D24" s="51">
        <v>55000000</v>
      </c>
      <c r="E24" s="51"/>
      <c r="F24" s="51">
        <f t="shared" si="2"/>
        <v>55000000</v>
      </c>
      <c r="G24" s="51"/>
      <c r="H24" s="51">
        <f>F24-G24</f>
        <v>55000000</v>
      </c>
      <c r="I24" s="51">
        <v>55000000</v>
      </c>
      <c r="J24" s="51"/>
      <c r="K24" s="51">
        <f>I24-J24-54000000</f>
        <v>1000000</v>
      </c>
    </row>
    <row r="25" spans="1:11" ht="15.75">
      <c r="A25" s="48">
        <v>866</v>
      </c>
      <c r="B25" s="76" t="s">
        <v>225</v>
      </c>
      <c r="C25" s="50"/>
      <c r="D25" s="51">
        <v>115164000</v>
      </c>
      <c r="E25" s="51"/>
      <c r="F25" s="51">
        <v>155500000</v>
      </c>
      <c r="G25" s="51">
        <v>4228250</v>
      </c>
      <c r="H25" s="51">
        <f>F25-G25</f>
        <v>151271750</v>
      </c>
      <c r="I25" s="51">
        <v>151271750</v>
      </c>
      <c r="J25" s="51"/>
      <c r="K25" s="51">
        <f>I25-J25+1817000</f>
        <v>153088750</v>
      </c>
    </row>
    <row r="26" spans="1:11" ht="15.75">
      <c r="A26" s="48">
        <v>851</v>
      </c>
      <c r="B26" s="76" t="s">
        <v>226</v>
      </c>
      <c r="C26" s="50"/>
      <c r="D26" s="51">
        <v>6000000</v>
      </c>
      <c r="E26" s="51"/>
      <c r="F26" s="51">
        <f aca="true" t="shared" si="3" ref="F26:F35">D26</f>
        <v>6000000</v>
      </c>
      <c r="G26" s="51"/>
      <c r="H26" s="51">
        <f>F26+700000</f>
        <v>6700000</v>
      </c>
      <c r="I26" s="51">
        <v>6700000</v>
      </c>
      <c r="J26" s="51"/>
      <c r="K26" s="51">
        <f>I26-J26+1000000</f>
        <v>7700000</v>
      </c>
    </row>
    <row r="27" spans="1:11" ht="15.75">
      <c r="A27" s="48">
        <v>852</v>
      </c>
      <c r="B27" s="76" t="s">
        <v>227</v>
      </c>
      <c r="C27" s="50"/>
      <c r="D27" s="51">
        <v>6000000</v>
      </c>
      <c r="E27" s="51"/>
      <c r="F27" s="51">
        <f t="shared" si="3"/>
        <v>6000000</v>
      </c>
      <c r="G27" s="51"/>
      <c r="H27" s="51">
        <f>F27+700000</f>
        <v>6700000</v>
      </c>
      <c r="I27" s="51">
        <v>6700000</v>
      </c>
      <c r="J27" s="51"/>
      <c r="K27" s="51">
        <f>I27-J27+1000000</f>
        <v>7700000</v>
      </c>
    </row>
    <row r="28" spans="1:11" ht="15.75">
      <c r="A28" s="48">
        <v>853</v>
      </c>
      <c r="B28" s="76" t="s">
        <v>228</v>
      </c>
      <c r="C28" s="50"/>
      <c r="D28" s="51">
        <v>6000000</v>
      </c>
      <c r="E28" s="51"/>
      <c r="F28" s="51">
        <f t="shared" si="3"/>
        <v>6000000</v>
      </c>
      <c r="G28" s="51"/>
      <c r="H28" s="51">
        <f>F28+600000</f>
        <v>6600000</v>
      </c>
      <c r="I28" s="51">
        <v>6600000</v>
      </c>
      <c r="J28" s="51"/>
      <c r="K28" s="51">
        <f>I28-J28</f>
        <v>6600000</v>
      </c>
    </row>
    <row r="29" spans="1:11" ht="15.75">
      <c r="A29" s="48">
        <v>854</v>
      </c>
      <c r="B29" s="76" t="s">
        <v>229</v>
      </c>
      <c r="C29" s="50"/>
      <c r="D29" s="51">
        <v>6000000</v>
      </c>
      <c r="E29" s="51"/>
      <c r="F29" s="51">
        <f t="shared" si="3"/>
        <v>6000000</v>
      </c>
      <c r="G29" s="51"/>
      <c r="H29" s="51">
        <f>F29+600000</f>
        <v>6600000</v>
      </c>
      <c r="I29" s="51">
        <v>6600000</v>
      </c>
      <c r="J29" s="51"/>
      <c r="K29" s="51">
        <f>I29-J29</f>
        <v>6600000</v>
      </c>
    </row>
    <row r="30" spans="1:11" ht="15.75">
      <c r="A30" s="48">
        <v>860</v>
      </c>
      <c r="B30" s="76" t="s">
        <v>230</v>
      </c>
      <c r="C30" s="50">
        <v>43980000</v>
      </c>
      <c r="D30" s="51">
        <f>C30</f>
        <v>43980000</v>
      </c>
      <c r="E30" s="51"/>
      <c r="F30" s="51">
        <f t="shared" si="3"/>
        <v>43980000</v>
      </c>
      <c r="G30" s="51"/>
      <c r="H30" s="51">
        <f>F30-37380000</f>
        <v>6600000</v>
      </c>
      <c r="I30" s="51">
        <v>6600000</v>
      </c>
      <c r="J30" s="51"/>
      <c r="K30" s="51">
        <f>I30-J30</f>
        <v>6600000</v>
      </c>
    </row>
    <row r="31" spans="1:11" ht="15.75">
      <c r="A31" s="48">
        <v>772</v>
      </c>
      <c r="B31" s="76" t="s">
        <v>231</v>
      </c>
      <c r="C31" s="50">
        <v>94000000</v>
      </c>
      <c r="D31" s="51">
        <f>C31-62000000</f>
        <v>32000000</v>
      </c>
      <c r="E31" s="51"/>
      <c r="F31" s="51">
        <f t="shared" si="3"/>
        <v>32000000</v>
      </c>
      <c r="G31" s="51">
        <v>4937500</v>
      </c>
      <c r="H31" s="51">
        <v>27062000</v>
      </c>
      <c r="I31" s="51">
        <v>27062000</v>
      </c>
      <c r="J31" s="51"/>
      <c r="K31" s="51">
        <f>I31-J31</f>
        <v>27062000</v>
      </c>
    </row>
    <row r="32" spans="1:11" ht="15.75">
      <c r="A32" s="48" t="s">
        <v>232</v>
      </c>
      <c r="B32" s="76" t="s">
        <v>233</v>
      </c>
      <c r="C32" s="50">
        <v>74000000</v>
      </c>
      <c r="D32" s="51">
        <f>C32-67000000</f>
        <v>7000000</v>
      </c>
      <c r="E32" s="51"/>
      <c r="F32" s="51">
        <f t="shared" si="3"/>
        <v>7000000</v>
      </c>
      <c r="G32" s="51"/>
      <c r="H32" s="51">
        <f>F32-G32</f>
        <v>7000000</v>
      </c>
      <c r="I32" s="51">
        <v>7000000</v>
      </c>
      <c r="J32" s="51"/>
      <c r="K32" s="51">
        <f>I32-J32</f>
        <v>7000000</v>
      </c>
    </row>
    <row r="33" spans="1:11" ht="15.75">
      <c r="A33" s="48">
        <v>855</v>
      </c>
      <c r="B33" s="76" t="s">
        <v>234</v>
      </c>
      <c r="C33" s="50">
        <v>62000000</v>
      </c>
      <c r="D33" s="51">
        <f>C33</f>
        <v>62000000</v>
      </c>
      <c r="E33" s="51"/>
      <c r="F33" s="51">
        <f t="shared" si="3"/>
        <v>62000000</v>
      </c>
      <c r="G33" s="51"/>
      <c r="H33" s="51">
        <f>F33-G33</f>
        <v>62000000</v>
      </c>
      <c r="I33" s="51">
        <v>62000000</v>
      </c>
      <c r="J33" s="51"/>
      <c r="K33" s="51">
        <f>I33-J33-52000000</f>
        <v>10000000</v>
      </c>
    </row>
    <row r="34" spans="1:11" ht="15.75">
      <c r="A34" s="48">
        <v>865</v>
      </c>
      <c r="B34" s="49" t="s">
        <v>235</v>
      </c>
      <c r="C34" s="50">
        <v>100120000</v>
      </c>
      <c r="D34" s="51">
        <f>C34</f>
        <v>100120000</v>
      </c>
      <c r="E34" s="51"/>
      <c r="F34" s="51">
        <f t="shared" si="3"/>
        <v>100120000</v>
      </c>
      <c r="G34" s="51"/>
      <c r="H34" s="51">
        <f>F34-G34</f>
        <v>100120000</v>
      </c>
      <c r="I34" s="51">
        <v>100120000</v>
      </c>
      <c r="J34" s="51"/>
      <c r="K34" s="51">
        <f>I34-J34-99620000</f>
        <v>500000</v>
      </c>
    </row>
    <row r="35" spans="1:11" ht="15.75">
      <c r="A35" s="48">
        <v>774</v>
      </c>
      <c r="B35" s="49" t="s">
        <v>236</v>
      </c>
      <c r="C35" s="50">
        <v>14000000</v>
      </c>
      <c r="D35" s="51">
        <f>C35-14000000</f>
        <v>0</v>
      </c>
      <c r="E35" s="51"/>
      <c r="F35" s="51">
        <f t="shared" si="3"/>
        <v>0</v>
      </c>
      <c r="G35" s="51"/>
      <c r="H35" s="51">
        <f>F35-G35</f>
        <v>0</v>
      </c>
      <c r="I35" s="51">
        <v>0</v>
      </c>
      <c r="J35" s="51"/>
      <c r="K35" s="51">
        <f>I35-J35</f>
        <v>0</v>
      </c>
    </row>
    <row r="36" spans="1:11" ht="15.75">
      <c r="A36" s="48"/>
      <c r="B36" s="76" t="s">
        <v>237</v>
      </c>
      <c r="C36" s="50"/>
      <c r="D36" s="51"/>
      <c r="E36" s="51"/>
      <c r="F36" s="51"/>
      <c r="G36" s="51"/>
      <c r="H36" s="51">
        <v>7700000</v>
      </c>
      <c r="I36" s="51">
        <v>7700000</v>
      </c>
      <c r="J36" s="51"/>
      <c r="K36" s="51">
        <f>I36-J36</f>
        <v>7700000</v>
      </c>
    </row>
    <row r="37" spans="1:11" ht="31.5">
      <c r="A37" s="48"/>
      <c r="B37" s="77" t="s">
        <v>238</v>
      </c>
      <c r="C37" s="50"/>
      <c r="D37" s="51"/>
      <c r="E37" s="51"/>
      <c r="F37" s="51"/>
      <c r="G37" s="51"/>
      <c r="H37" s="51"/>
      <c r="I37" s="51"/>
      <c r="J37" s="51"/>
      <c r="K37" s="51">
        <v>3370000</v>
      </c>
    </row>
    <row r="38" spans="1:11" ht="16.5">
      <c r="A38" s="48"/>
      <c r="B38" s="78" t="s">
        <v>239</v>
      </c>
      <c r="C38" s="60"/>
      <c r="D38" s="51"/>
      <c r="E38" s="51"/>
      <c r="F38" s="51"/>
      <c r="G38" s="51"/>
      <c r="H38" s="51"/>
      <c r="I38" s="51"/>
      <c r="J38" s="51"/>
      <c r="K38" s="51">
        <v>8500000</v>
      </c>
    </row>
    <row r="39" spans="1:13" ht="16.5">
      <c r="A39" s="79"/>
      <c r="B39" s="63" t="s">
        <v>240</v>
      </c>
      <c r="C39" s="80">
        <f>SUM(C16:C35)</f>
        <v>1315938000</v>
      </c>
      <c r="D39" s="81">
        <f>SUM(D16:D35)</f>
        <v>1294133000</v>
      </c>
      <c r="E39" s="81"/>
      <c r="F39" s="81">
        <f>SUM(F16:F35)</f>
        <v>1334469000</v>
      </c>
      <c r="G39" s="81">
        <f>SUM(G16:G36)</f>
        <v>358058746</v>
      </c>
      <c r="H39" s="81">
        <f>SUM(H16:H36)</f>
        <v>919009826</v>
      </c>
      <c r="I39" s="81">
        <f>SUM(I16:I35)</f>
        <v>911309826</v>
      </c>
      <c r="J39" s="81">
        <f>SUM(J16:J38)</f>
        <v>0</v>
      </c>
      <c r="K39" s="81">
        <f>SUM(K16:K38)</f>
        <v>440779826</v>
      </c>
      <c r="L39" s="46">
        <f>I39-K39</f>
        <v>470530000</v>
      </c>
      <c r="M39" s="82">
        <f>L39-7700000</f>
        <v>462830000</v>
      </c>
    </row>
    <row r="40" spans="1:12" ht="16.5">
      <c r="A40" s="83"/>
      <c r="B40" s="84" t="s">
        <v>241</v>
      </c>
      <c r="C40" s="85">
        <f>SUM(C3+C13+C39)</f>
        <v>1828025000</v>
      </c>
      <c r="D40" s="86">
        <f>SUM(D3+D13+D39)</f>
        <v>1872935000</v>
      </c>
      <c r="E40" s="86"/>
      <c r="F40" s="86">
        <f aca="true" t="shared" si="4" ref="F40:K40">SUM(F3+F13+F39)</f>
        <v>1913271000</v>
      </c>
      <c r="G40" s="86">
        <f t="shared" si="4"/>
        <v>584965705</v>
      </c>
      <c r="H40" s="86">
        <f t="shared" si="4"/>
        <v>1252654727</v>
      </c>
      <c r="I40" s="86">
        <f t="shared" si="4"/>
        <v>1361389727</v>
      </c>
      <c r="J40" s="86">
        <f t="shared" si="4"/>
        <v>1056400</v>
      </c>
      <c r="K40" s="86">
        <f t="shared" si="4"/>
        <v>851872327</v>
      </c>
      <c r="L40" s="86">
        <f>I40-K40</f>
        <v>509517400</v>
      </c>
    </row>
  </sheetData>
  <sheetProtection password="CE9C" sheet="1"/>
  <printOptions horizontalCentered="1"/>
  <pageMargins left="0.7875" right="0.7875" top="1.3777777777777778" bottom="0.39375" header="0.5118055555555555" footer="0.5118055555555555"/>
  <pageSetup fitToHeight="1" fitToWidth="1" horizontalDpi="300" verticalDpi="300" orientation="portrait" paperSize="9"/>
  <headerFooter alignWithMargins="0">
    <oddHeader>&amp;C4. melléklet a 56/2012. (XI.26.)
önkormányzati rendelethez
Budapest, XVIII. ker. Önkormányzat
2012. évi költségv. mód.
Tartalékok&amp;R5. melléklet a 6/2012. (III.13.)
önkormányzati rendelethez
eFt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88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57.125" style="0" customWidth="1"/>
    <col min="2" max="2" width="12.00390625" style="0" customWidth="1"/>
    <col min="3" max="3" width="0" style="0" hidden="1" customWidth="1"/>
    <col min="4" max="4" width="10.875" style="0" customWidth="1"/>
    <col min="5" max="5" width="18.875" style="0" customWidth="1"/>
    <col min="6" max="6" width="11.875" style="0" customWidth="1"/>
    <col min="7" max="7" width="0" style="0" hidden="1" customWidth="1"/>
    <col min="8" max="8" width="13.625" style="0" customWidth="1"/>
    <col min="9" max="9" width="14.50390625" style="0" customWidth="1"/>
    <col min="10" max="10" width="11.125" style="0" customWidth="1"/>
    <col min="11" max="11" width="15.875" style="0" customWidth="1"/>
    <col min="12" max="13" width="0" style="0" hidden="1" customWidth="1"/>
    <col min="14" max="14" width="11.50390625" style="0" customWidth="1"/>
    <col min="15" max="15" width="0" style="0" hidden="1" customWidth="1"/>
    <col min="16" max="16" width="16.625" style="0" customWidth="1"/>
  </cols>
  <sheetData>
    <row r="1" ht="15.75" hidden="1">
      <c r="A1" s="3" t="s">
        <v>242</v>
      </c>
    </row>
    <row r="3" spans="1:2" ht="12.75" hidden="1">
      <c r="A3" s="5" t="s">
        <v>1</v>
      </c>
      <c r="B3" s="6" t="s">
        <v>2</v>
      </c>
    </row>
    <row r="4" spans="1:2" ht="12.75" hidden="1">
      <c r="A4" s="5" t="s">
        <v>5</v>
      </c>
      <c r="B4" s="6" t="s">
        <v>6</v>
      </c>
    </row>
    <row r="5" spans="1:2" ht="12.75" hidden="1">
      <c r="A5" s="5" t="s">
        <v>7</v>
      </c>
      <c r="B5" s="6" t="s">
        <v>8</v>
      </c>
    </row>
    <row r="6" spans="1:2" ht="12.75" hidden="1">
      <c r="A6" s="5" t="s">
        <v>9</v>
      </c>
      <c r="B6" s="6" t="s">
        <v>10</v>
      </c>
    </row>
    <row r="8" spans="1:16" ht="50.25" customHeight="1">
      <c r="A8" s="8"/>
      <c r="B8" s="8"/>
      <c r="C8" s="8" t="s">
        <v>243</v>
      </c>
      <c r="D8" s="87" t="s">
        <v>244</v>
      </c>
      <c r="E8" s="87" t="s">
        <v>245</v>
      </c>
      <c r="F8" s="87" t="s">
        <v>246</v>
      </c>
      <c r="G8" s="87" t="s">
        <v>247</v>
      </c>
      <c r="H8" s="87" t="s">
        <v>248</v>
      </c>
      <c r="I8" s="87" t="s">
        <v>249</v>
      </c>
      <c r="J8" s="87" t="s">
        <v>250</v>
      </c>
      <c r="K8" s="87" t="s">
        <v>251</v>
      </c>
      <c r="L8" s="87" t="s">
        <v>252</v>
      </c>
      <c r="M8" s="87" t="s">
        <v>253</v>
      </c>
      <c r="N8" s="87" t="s">
        <v>254</v>
      </c>
      <c r="O8" s="87" t="s">
        <v>255</v>
      </c>
      <c r="P8" s="87" t="s">
        <v>256</v>
      </c>
    </row>
    <row r="9" spans="1:16" ht="13.5">
      <c r="A9" s="88" t="s">
        <v>257</v>
      </c>
      <c r="B9" s="88" t="s">
        <v>11</v>
      </c>
      <c r="C9" s="89"/>
      <c r="D9" s="90">
        <v>6300000</v>
      </c>
      <c r="E9" s="90">
        <v>1701000</v>
      </c>
      <c r="F9" s="90"/>
      <c r="G9" s="90"/>
      <c r="H9" s="90"/>
      <c r="I9" s="90">
        <v>1791999000</v>
      </c>
      <c r="J9" s="90"/>
      <c r="K9" s="90"/>
      <c r="L9" s="90"/>
      <c r="M9" s="90"/>
      <c r="N9" s="90">
        <v>1800000000</v>
      </c>
      <c r="O9" s="90"/>
      <c r="P9" s="90">
        <f aca="true" t="shared" si="0" ref="P9:P40">N9+O9</f>
        <v>1800000000</v>
      </c>
    </row>
    <row r="10" spans="1:16" ht="12.75">
      <c r="A10" s="91"/>
      <c r="B10" s="92" t="s">
        <v>12</v>
      </c>
      <c r="C10" s="93"/>
      <c r="D10" s="17">
        <v>6300000</v>
      </c>
      <c r="E10" s="17">
        <v>1701000</v>
      </c>
      <c r="F10" s="17">
        <v>3000</v>
      </c>
      <c r="G10" s="17"/>
      <c r="H10" s="17"/>
      <c r="I10" s="17">
        <v>1703579000</v>
      </c>
      <c r="J10" s="17"/>
      <c r="K10" s="17">
        <v>19971000</v>
      </c>
      <c r="L10" s="17"/>
      <c r="M10" s="17"/>
      <c r="N10" s="17">
        <v>1731554000</v>
      </c>
      <c r="O10" s="17"/>
      <c r="P10" s="17">
        <f t="shared" si="0"/>
        <v>1731554000</v>
      </c>
    </row>
    <row r="11" spans="1:16" ht="12.75">
      <c r="A11" s="91"/>
      <c r="B11" s="92" t="s">
        <v>13</v>
      </c>
      <c r="C11" s="93"/>
      <c r="D11" s="17">
        <v>6300000</v>
      </c>
      <c r="E11" s="17">
        <v>1701000</v>
      </c>
      <c r="F11" s="17">
        <v>3000</v>
      </c>
      <c r="G11" s="17"/>
      <c r="H11" s="17"/>
      <c r="I11" s="17">
        <v>1703579000</v>
      </c>
      <c r="J11" s="17"/>
      <c r="K11" s="17">
        <v>19971000</v>
      </c>
      <c r="L11" s="17"/>
      <c r="M11" s="17"/>
      <c r="N11" s="17">
        <v>1731554000</v>
      </c>
      <c r="O11" s="17"/>
      <c r="P11" s="17">
        <f t="shared" si="0"/>
        <v>1731554000</v>
      </c>
    </row>
    <row r="12" spans="1:16" ht="13.5">
      <c r="A12" s="88" t="s">
        <v>258</v>
      </c>
      <c r="B12" s="88" t="s">
        <v>11</v>
      </c>
      <c r="C12" s="89"/>
      <c r="D12" s="90">
        <v>443192000</v>
      </c>
      <c r="E12" s="90">
        <v>119663000</v>
      </c>
      <c r="F12" s="90"/>
      <c r="G12" s="90"/>
      <c r="H12" s="90"/>
      <c r="I12" s="90">
        <v>7915161000</v>
      </c>
      <c r="J12" s="90"/>
      <c r="K12" s="90"/>
      <c r="L12" s="90"/>
      <c r="M12" s="90"/>
      <c r="N12" s="90">
        <v>8478016000</v>
      </c>
      <c r="O12" s="90"/>
      <c r="P12" s="90">
        <f t="shared" si="0"/>
        <v>8478016000</v>
      </c>
    </row>
    <row r="13" spans="1:16" ht="12.75">
      <c r="A13" s="91"/>
      <c r="B13" s="92" t="s">
        <v>12</v>
      </c>
      <c r="C13" s="93"/>
      <c r="D13" s="17">
        <v>566044000</v>
      </c>
      <c r="E13" s="17">
        <v>149405000</v>
      </c>
      <c r="F13" s="17">
        <v>2879000</v>
      </c>
      <c r="G13" s="17"/>
      <c r="H13" s="17">
        <v>15701000</v>
      </c>
      <c r="I13" s="17">
        <v>8350114000</v>
      </c>
      <c r="J13" s="17">
        <v>316317000</v>
      </c>
      <c r="K13" s="17">
        <v>284363000</v>
      </c>
      <c r="L13" s="17"/>
      <c r="M13" s="17"/>
      <c r="N13" s="17">
        <v>9684823000</v>
      </c>
      <c r="O13" s="17"/>
      <c r="P13" s="17">
        <f t="shared" si="0"/>
        <v>9684823000</v>
      </c>
    </row>
    <row r="14" spans="1:16" ht="12.75">
      <c r="A14" s="91"/>
      <c r="B14" s="92" t="s">
        <v>13</v>
      </c>
      <c r="C14" s="93"/>
      <c r="D14" s="17">
        <v>566044000</v>
      </c>
      <c r="E14" s="17">
        <v>149405000</v>
      </c>
      <c r="F14" s="17">
        <v>2879000</v>
      </c>
      <c r="G14" s="17"/>
      <c r="H14" s="17">
        <v>15701000</v>
      </c>
      <c r="I14" s="17">
        <v>8321595000</v>
      </c>
      <c r="J14" s="17">
        <v>316317000</v>
      </c>
      <c r="K14" s="17">
        <v>284363000</v>
      </c>
      <c r="L14" s="17"/>
      <c r="M14" s="17"/>
      <c r="N14" s="17">
        <v>9656304000</v>
      </c>
      <c r="O14" s="17"/>
      <c r="P14" s="17">
        <f t="shared" si="0"/>
        <v>9656304000</v>
      </c>
    </row>
    <row r="15" spans="1:16" ht="13.5">
      <c r="A15" s="88" t="s">
        <v>259</v>
      </c>
      <c r="B15" s="88" t="s">
        <v>11</v>
      </c>
      <c r="C15" s="89"/>
      <c r="D15" s="90">
        <v>9834000</v>
      </c>
      <c r="E15" s="90">
        <v>2655000</v>
      </c>
      <c r="F15" s="90"/>
      <c r="G15" s="90"/>
      <c r="H15" s="90"/>
      <c r="I15" s="90">
        <v>165723000</v>
      </c>
      <c r="J15" s="90"/>
      <c r="K15" s="90"/>
      <c r="L15" s="90"/>
      <c r="M15" s="90"/>
      <c r="N15" s="90">
        <v>178212000</v>
      </c>
      <c r="O15" s="90"/>
      <c r="P15" s="90">
        <f t="shared" si="0"/>
        <v>178212000</v>
      </c>
    </row>
    <row r="16" spans="1:16" ht="12.75">
      <c r="A16" s="91"/>
      <c r="B16" s="92" t="s">
        <v>12</v>
      </c>
      <c r="C16" s="93"/>
      <c r="D16" s="17">
        <v>10644000</v>
      </c>
      <c r="E16" s="17">
        <v>3329000</v>
      </c>
      <c r="F16" s="17">
        <v>4000</v>
      </c>
      <c r="G16" s="17"/>
      <c r="H16" s="17">
        <v>282000</v>
      </c>
      <c r="I16" s="17">
        <v>182466000</v>
      </c>
      <c r="J16" s="17">
        <v>3226000</v>
      </c>
      <c r="K16" s="17">
        <v>0</v>
      </c>
      <c r="L16" s="17"/>
      <c r="M16" s="17"/>
      <c r="N16" s="17">
        <v>199951000</v>
      </c>
      <c r="O16" s="17"/>
      <c r="P16" s="17">
        <f t="shared" si="0"/>
        <v>199951000</v>
      </c>
    </row>
    <row r="17" spans="1:16" ht="12.75">
      <c r="A17" s="91"/>
      <c r="B17" s="92" t="s">
        <v>13</v>
      </c>
      <c r="C17" s="93"/>
      <c r="D17" s="17">
        <v>10644000</v>
      </c>
      <c r="E17" s="17">
        <v>3329000</v>
      </c>
      <c r="F17" s="17">
        <v>4000</v>
      </c>
      <c r="G17" s="17"/>
      <c r="H17" s="17">
        <v>282000</v>
      </c>
      <c r="I17" s="17">
        <v>182466000</v>
      </c>
      <c r="J17" s="17">
        <v>3226000</v>
      </c>
      <c r="K17" s="17">
        <v>0</v>
      </c>
      <c r="L17" s="17"/>
      <c r="M17" s="17"/>
      <c r="N17" s="17">
        <v>199951000</v>
      </c>
      <c r="O17" s="17"/>
      <c r="P17" s="17">
        <f t="shared" si="0"/>
        <v>199951000</v>
      </c>
    </row>
    <row r="18" spans="1:16" ht="13.5">
      <c r="A18" s="88" t="s">
        <v>260</v>
      </c>
      <c r="B18" s="88" t="s">
        <v>11</v>
      </c>
      <c r="C18" s="89"/>
      <c r="D18" s="90">
        <v>12891000</v>
      </c>
      <c r="E18" s="90">
        <v>3480000</v>
      </c>
      <c r="F18" s="90"/>
      <c r="G18" s="90"/>
      <c r="H18" s="90"/>
      <c r="I18" s="90">
        <v>252940000</v>
      </c>
      <c r="J18" s="90"/>
      <c r="K18" s="90"/>
      <c r="L18" s="90"/>
      <c r="M18" s="90"/>
      <c r="N18" s="90">
        <v>269311000</v>
      </c>
      <c r="O18" s="90"/>
      <c r="P18" s="90">
        <f t="shared" si="0"/>
        <v>269311000</v>
      </c>
    </row>
    <row r="19" spans="1:16" ht="12.75">
      <c r="A19" s="91"/>
      <c r="B19" s="92" t="s">
        <v>12</v>
      </c>
      <c r="C19" s="93"/>
      <c r="D19" s="17">
        <v>18148000</v>
      </c>
      <c r="E19" s="17">
        <v>3969000</v>
      </c>
      <c r="F19" s="17">
        <v>4000</v>
      </c>
      <c r="G19" s="17"/>
      <c r="H19" s="17"/>
      <c r="I19" s="17">
        <v>273446000</v>
      </c>
      <c r="J19" s="17">
        <v>9099000</v>
      </c>
      <c r="K19" s="17">
        <v>0</v>
      </c>
      <c r="L19" s="17"/>
      <c r="M19" s="17"/>
      <c r="N19" s="17">
        <v>304666000</v>
      </c>
      <c r="O19" s="17"/>
      <c r="P19" s="17">
        <f t="shared" si="0"/>
        <v>304666000</v>
      </c>
    </row>
    <row r="20" spans="1:16" ht="12.75">
      <c r="A20" s="91"/>
      <c r="B20" s="92" t="s">
        <v>13</v>
      </c>
      <c r="C20" s="93"/>
      <c r="D20" s="17">
        <v>18148000</v>
      </c>
      <c r="E20" s="17">
        <v>3969000</v>
      </c>
      <c r="F20" s="17">
        <v>4000</v>
      </c>
      <c r="G20" s="17"/>
      <c r="H20" s="17"/>
      <c r="I20" s="17">
        <v>267087000</v>
      </c>
      <c r="J20" s="17">
        <v>9099000</v>
      </c>
      <c r="K20" s="17">
        <v>0</v>
      </c>
      <c r="L20" s="17"/>
      <c r="M20" s="17"/>
      <c r="N20" s="17">
        <v>298307000</v>
      </c>
      <c r="O20" s="17"/>
      <c r="P20" s="17">
        <f t="shared" si="0"/>
        <v>298307000</v>
      </c>
    </row>
    <row r="21" spans="1:16" ht="13.5">
      <c r="A21" s="88" t="s">
        <v>261</v>
      </c>
      <c r="B21" s="88" t="s">
        <v>11</v>
      </c>
      <c r="C21" s="89"/>
      <c r="D21" s="90">
        <v>7869000</v>
      </c>
      <c r="E21" s="90">
        <v>2125000</v>
      </c>
      <c r="F21" s="90"/>
      <c r="G21" s="90"/>
      <c r="H21" s="90"/>
      <c r="I21" s="90">
        <v>161531000</v>
      </c>
      <c r="J21" s="90"/>
      <c r="K21" s="90"/>
      <c r="L21" s="90"/>
      <c r="M21" s="90"/>
      <c r="N21" s="90">
        <v>171525000</v>
      </c>
      <c r="O21" s="90"/>
      <c r="P21" s="90">
        <f t="shared" si="0"/>
        <v>171525000</v>
      </c>
    </row>
    <row r="22" spans="1:16" ht="12.75">
      <c r="A22" s="91"/>
      <c r="B22" s="92" t="s">
        <v>12</v>
      </c>
      <c r="C22" s="93"/>
      <c r="D22" s="17">
        <v>9726000</v>
      </c>
      <c r="E22" s="17">
        <v>2788000</v>
      </c>
      <c r="F22" s="17">
        <v>2000</v>
      </c>
      <c r="G22" s="17"/>
      <c r="H22" s="17"/>
      <c r="I22" s="17">
        <v>175206000</v>
      </c>
      <c r="J22" s="17">
        <v>5510000</v>
      </c>
      <c r="K22" s="17">
        <v>0</v>
      </c>
      <c r="L22" s="17"/>
      <c r="M22" s="17"/>
      <c r="N22" s="17">
        <v>193232000</v>
      </c>
      <c r="O22" s="17"/>
      <c r="P22" s="17">
        <f t="shared" si="0"/>
        <v>193232000</v>
      </c>
    </row>
    <row r="23" spans="1:16" ht="12.75">
      <c r="A23" s="91"/>
      <c r="B23" s="92" t="s">
        <v>13</v>
      </c>
      <c r="C23" s="93"/>
      <c r="D23" s="17">
        <v>9726000</v>
      </c>
      <c r="E23" s="17">
        <v>2788000</v>
      </c>
      <c r="F23" s="17">
        <v>2000</v>
      </c>
      <c r="G23" s="17"/>
      <c r="H23" s="17"/>
      <c r="I23" s="17">
        <v>168900000</v>
      </c>
      <c r="J23" s="17">
        <v>5510000</v>
      </c>
      <c r="K23" s="17">
        <v>0</v>
      </c>
      <c r="L23" s="17"/>
      <c r="M23" s="17"/>
      <c r="N23" s="17">
        <v>186926000</v>
      </c>
      <c r="O23" s="17"/>
      <c r="P23" s="17">
        <f t="shared" si="0"/>
        <v>186926000</v>
      </c>
    </row>
    <row r="24" spans="1:16" ht="13.5">
      <c r="A24" s="88" t="s">
        <v>262</v>
      </c>
      <c r="B24" s="88" t="s">
        <v>11</v>
      </c>
      <c r="C24" s="89"/>
      <c r="D24" s="90">
        <v>9654000</v>
      </c>
      <c r="E24" s="90">
        <v>2606000</v>
      </c>
      <c r="F24" s="90"/>
      <c r="G24" s="90"/>
      <c r="H24" s="90"/>
      <c r="I24" s="90">
        <v>169903000</v>
      </c>
      <c r="J24" s="90"/>
      <c r="K24" s="90"/>
      <c r="L24" s="90"/>
      <c r="M24" s="90"/>
      <c r="N24" s="90">
        <v>182163000</v>
      </c>
      <c r="O24" s="90"/>
      <c r="P24" s="90">
        <f t="shared" si="0"/>
        <v>182163000</v>
      </c>
    </row>
    <row r="25" spans="1:16" ht="12.75">
      <c r="A25" s="91"/>
      <c r="B25" s="92" t="s">
        <v>12</v>
      </c>
      <c r="C25" s="93"/>
      <c r="D25" s="17">
        <v>11874000</v>
      </c>
      <c r="E25" s="17">
        <v>3025000</v>
      </c>
      <c r="F25" s="17">
        <v>2000</v>
      </c>
      <c r="G25" s="17"/>
      <c r="H25" s="17">
        <v>870000</v>
      </c>
      <c r="I25" s="17">
        <v>178233000</v>
      </c>
      <c r="J25" s="17">
        <v>4395000</v>
      </c>
      <c r="K25" s="17">
        <v>0</v>
      </c>
      <c r="L25" s="17"/>
      <c r="M25" s="17"/>
      <c r="N25" s="17">
        <v>198399000</v>
      </c>
      <c r="O25" s="17"/>
      <c r="P25" s="17">
        <f t="shared" si="0"/>
        <v>198399000</v>
      </c>
    </row>
    <row r="26" spans="1:16" ht="12.75">
      <c r="A26" s="91"/>
      <c r="B26" s="92" t="s">
        <v>13</v>
      </c>
      <c r="C26" s="93"/>
      <c r="D26" s="17">
        <v>11874000</v>
      </c>
      <c r="E26" s="17">
        <v>3025000</v>
      </c>
      <c r="F26" s="17">
        <v>2000</v>
      </c>
      <c r="G26" s="17"/>
      <c r="H26" s="17">
        <v>870000</v>
      </c>
      <c r="I26" s="17">
        <v>176936000</v>
      </c>
      <c r="J26" s="17">
        <v>4395000</v>
      </c>
      <c r="K26" s="17">
        <v>0</v>
      </c>
      <c r="L26" s="17"/>
      <c r="M26" s="17"/>
      <c r="N26" s="17">
        <v>197102000</v>
      </c>
      <c r="O26" s="17"/>
      <c r="P26" s="17">
        <f t="shared" si="0"/>
        <v>197102000</v>
      </c>
    </row>
    <row r="27" spans="1:16" ht="13.5">
      <c r="A27" s="88" t="s">
        <v>263</v>
      </c>
      <c r="B27" s="88" t="s">
        <v>11</v>
      </c>
      <c r="C27" s="89"/>
      <c r="D27" s="90"/>
      <c r="E27" s="90"/>
      <c r="F27" s="90"/>
      <c r="G27" s="90"/>
      <c r="H27" s="90"/>
      <c r="I27" s="90">
        <v>447146000</v>
      </c>
      <c r="J27" s="90"/>
      <c r="K27" s="90"/>
      <c r="L27" s="90"/>
      <c r="M27" s="90"/>
      <c r="N27" s="90">
        <v>447146000</v>
      </c>
      <c r="O27" s="90"/>
      <c r="P27" s="90">
        <f t="shared" si="0"/>
        <v>447146000</v>
      </c>
    </row>
    <row r="28" spans="1:16" ht="12.75">
      <c r="A28" s="91"/>
      <c r="B28" s="92" t="s">
        <v>12</v>
      </c>
      <c r="C28" s="93"/>
      <c r="D28" s="17">
        <v>1691000</v>
      </c>
      <c r="E28" s="17"/>
      <c r="F28" s="17">
        <v>4000</v>
      </c>
      <c r="G28" s="17"/>
      <c r="H28" s="17">
        <v>150000</v>
      </c>
      <c r="I28" s="17">
        <v>470165000</v>
      </c>
      <c r="J28" s="17">
        <v>22921000</v>
      </c>
      <c r="K28" s="17">
        <v>0</v>
      </c>
      <c r="L28" s="17"/>
      <c r="M28" s="17"/>
      <c r="N28" s="17">
        <v>494931000</v>
      </c>
      <c r="O28" s="17"/>
      <c r="P28" s="17">
        <f t="shared" si="0"/>
        <v>494931000</v>
      </c>
    </row>
    <row r="29" spans="1:16" ht="12.75">
      <c r="A29" s="91"/>
      <c r="B29" s="92" t="s">
        <v>13</v>
      </c>
      <c r="C29" s="93"/>
      <c r="D29" s="17">
        <v>1691000</v>
      </c>
      <c r="E29" s="17"/>
      <c r="F29" s="17">
        <v>4000</v>
      </c>
      <c r="G29" s="17"/>
      <c r="H29" s="17">
        <v>150000</v>
      </c>
      <c r="I29" s="17">
        <v>470165000</v>
      </c>
      <c r="J29" s="17">
        <v>22921000</v>
      </c>
      <c r="K29" s="17">
        <v>0</v>
      </c>
      <c r="L29" s="17"/>
      <c r="M29" s="17"/>
      <c r="N29" s="17">
        <v>494931000</v>
      </c>
      <c r="O29" s="17"/>
      <c r="P29" s="17">
        <f t="shared" si="0"/>
        <v>494931000</v>
      </c>
    </row>
    <row r="30" spans="1:16" ht="13.5">
      <c r="A30" s="88" t="s">
        <v>264</v>
      </c>
      <c r="B30" s="88" t="s">
        <v>11</v>
      </c>
      <c r="C30" s="89"/>
      <c r="D30" s="90"/>
      <c r="E30" s="90"/>
      <c r="F30" s="90"/>
      <c r="G30" s="90"/>
      <c r="H30" s="90"/>
      <c r="I30" s="90">
        <v>125434000</v>
      </c>
      <c r="J30" s="90"/>
      <c r="K30" s="90"/>
      <c r="L30" s="90"/>
      <c r="M30" s="90"/>
      <c r="N30" s="90">
        <v>125434000</v>
      </c>
      <c r="O30" s="90"/>
      <c r="P30" s="90">
        <f t="shared" si="0"/>
        <v>125434000</v>
      </c>
    </row>
    <row r="31" spans="1:16" ht="12.75">
      <c r="A31" s="91"/>
      <c r="B31" s="92" t="s">
        <v>12</v>
      </c>
      <c r="C31" s="93"/>
      <c r="D31" s="17">
        <v>2000000</v>
      </c>
      <c r="E31" s="17"/>
      <c r="F31" s="17">
        <v>3000</v>
      </c>
      <c r="G31" s="17"/>
      <c r="H31" s="17"/>
      <c r="I31" s="17">
        <v>129171000</v>
      </c>
      <c r="J31" s="17">
        <v>4939000</v>
      </c>
      <c r="K31" s="17">
        <v>0</v>
      </c>
      <c r="L31" s="17"/>
      <c r="M31" s="17"/>
      <c r="N31" s="17">
        <v>136113000</v>
      </c>
      <c r="O31" s="17"/>
      <c r="P31" s="17">
        <f t="shared" si="0"/>
        <v>136113000</v>
      </c>
    </row>
    <row r="32" spans="1:16" ht="12.75">
      <c r="A32" s="91"/>
      <c r="B32" s="92" t="s">
        <v>13</v>
      </c>
      <c r="C32" s="93"/>
      <c r="D32" s="17">
        <v>2000000</v>
      </c>
      <c r="E32" s="17"/>
      <c r="F32" s="17">
        <v>3000</v>
      </c>
      <c r="G32" s="17"/>
      <c r="H32" s="17"/>
      <c r="I32" s="17">
        <v>129171000</v>
      </c>
      <c r="J32" s="17">
        <v>4939000</v>
      </c>
      <c r="K32" s="17">
        <v>0</v>
      </c>
      <c r="L32" s="17"/>
      <c r="M32" s="17"/>
      <c r="N32" s="17">
        <v>136113000</v>
      </c>
      <c r="O32" s="17"/>
      <c r="P32" s="17">
        <f t="shared" si="0"/>
        <v>136113000</v>
      </c>
    </row>
    <row r="33" spans="1:16" ht="13.5">
      <c r="A33" s="88" t="s">
        <v>265</v>
      </c>
      <c r="B33" s="88" t="s">
        <v>11</v>
      </c>
      <c r="C33" s="89"/>
      <c r="D33" s="90"/>
      <c r="E33" s="90"/>
      <c r="F33" s="90"/>
      <c r="G33" s="90"/>
      <c r="H33" s="90"/>
      <c r="I33" s="90">
        <v>203343000</v>
      </c>
      <c r="J33" s="90"/>
      <c r="K33" s="90"/>
      <c r="L33" s="90"/>
      <c r="M33" s="90"/>
      <c r="N33" s="90">
        <v>203343000</v>
      </c>
      <c r="O33" s="90"/>
      <c r="P33" s="90">
        <f t="shared" si="0"/>
        <v>203343000</v>
      </c>
    </row>
    <row r="34" spans="1:16" ht="12.75">
      <c r="A34" s="91"/>
      <c r="B34" s="92" t="s">
        <v>12</v>
      </c>
      <c r="C34" s="93"/>
      <c r="D34" s="17">
        <v>15646000</v>
      </c>
      <c r="E34" s="17">
        <v>326000</v>
      </c>
      <c r="F34" s="17">
        <v>3000</v>
      </c>
      <c r="G34" s="17"/>
      <c r="H34" s="17">
        <v>316000</v>
      </c>
      <c r="I34" s="17">
        <v>208845000</v>
      </c>
      <c r="J34" s="17">
        <v>5958000</v>
      </c>
      <c r="K34" s="17">
        <v>0</v>
      </c>
      <c r="L34" s="17"/>
      <c r="M34" s="17"/>
      <c r="N34" s="17">
        <v>231094000</v>
      </c>
      <c r="O34" s="17"/>
      <c r="P34" s="17">
        <f t="shared" si="0"/>
        <v>231094000</v>
      </c>
    </row>
    <row r="35" spans="1:16" ht="12.75">
      <c r="A35" s="91"/>
      <c r="B35" s="92" t="s">
        <v>13</v>
      </c>
      <c r="C35" s="93"/>
      <c r="D35" s="17">
        <v>15646000</v>
      </c>
      <c r="E35" s="17">
        <v>326000</v>
      </c>
      <c r="F35" s="17">
        <v>3000</v>
      </c>
      <c r="G35" s="17"/>
      <c r="H35" s="17">
        <v>316000</v>
      </c>
      <c r="I35" s="17">
        <v>208845000</v>
      </c>
      <c r="J35" s="17">
        <v>5958000</v>
      </c>
      <c r="K35" s="17">
        <v>0</v>
      </c>
      <c r="L35" s="17"/>
      <c r="M35" s="17"/>
      <c r="N35" s="17">
        <v>231094000</v>
      </c>
      <c r="O35" s="17"/>
      <c r="P35" s="17">
        <f t="shared" si="0"/>
        <v>231094000</v>
      </c>
    </row>
    <row r="36" spans="1:16" ht="13.5">
      <c r="A36" s="88" t="s">
        <v>266</v>
      </c>
      <c r="B36" s="88" t="s">
        <v>11</v>
      </c>
      <c r="C36" s="89"/>
      <c r="D36" s="90">
        <v>4841000</v>
      </c>
      <c r="E36" s="90">
        <v>1307000</v>
      </c>
      <c r="F36" s="90"/>
      <c r="G36" s="90"/>
      <c r="H36" s="90"/>
      <c r="I36" s="90">
        <v>116901000</v>
      </c>
      <c r="J36" s="90"/>
      <c r="K36" s="90"/>
      <c r="L36" s="90"/>
      <c r="M36" s="90"/>
      <c r="N36" s="90">
        <v>123049000</v>
      </c>
      <c r="O36" s="90"/>
      <c r="P36" s="90">
        <f t="shared" si="0"/>
        <v>123049000</v>
      </c>
    </row>
    <row r="37" spans="1:16" ht="12.75">
      <c r="A37" s="91"/>
      <c r="B37" s="92" t="s">
        <v>12</v>
      </c>
      <c r="C37" s="93"/>
      <c r="D37" s="17">
        <v>5052000</v>
      </c>
      <c r="E37" s="17">
        <v>1705000</v>
      </c>
      <c r="F37" s="17">
        <v>2000</v>
      </c>
      <c r="G37" s="17"/>
      <c r="H37" s="17"/>
      <c r="I37" s="17">
        <v>120927000</v>
      </c>
      <c r="J37" s="17">
        <v>4526000</v>
      </c>
      <c r="K37" s="17">
        <v>0</v>
      </c>
      <c r="L37" s="17"/>
      <c r="M37" s="17"/>
      <c r="N37" s="17">
        <v>132212000</v>
      </c>
      <c r="O37" s="17"/>
      <c r="P37" s="17">
        <f t="shared" si="0"/>
        <v>132212000</v>
      </c>
    </row>
    <row r="38" spans="1:16" ht="12.75">
      <c r="A38" s="91"/>
      <c r="B38" s="92" t="s">
        <v>13</v>
      </c>
      <c r="C38" s="93"/>
      <c r="D38" s="17">
        <v>5052000</v>
      </c>
      <c r="E38" s="17">
        <v>1705000</v>
      </c>
      <c r="F38" s="17">
        <v>2000</v>
      </c>
      <c r="G38" s="17"/>
      <c r="H38" s="17"/>
      <c r="I38" s="17">
        <v>120927000</v>
      </c>
      <c r="J38" s="17">
        <v>4526000</v>
      </c>
      <c r="K38" s="17">
        <v>0</v>
      </c>
      <c r="L38" s="17"/>
      <c r="M38" s="17"/>
      <c r="N38" s="17">
        <v>132212000</v>
      </c>
      <c r="O38" s="17"/>
      <c r="P38" s="17">
        <f t="shared" si="0"/>
        <v>132212000</v>
      </c>
    </row>
    <row r="39" spans="1:16" ht="13.5">
      <c r="A39" s="88" t="s">
        <v>267</v>
      </c>
      <c r="B39" s="88" t="s">
        <v>11</v>
      </c>
      <c r="C39" s="89"/>
      <c r="D39" s="90">
        <v>11346000</v>
      </c>
      <c r="E39" s="90">
        <v>3064000</v>
      </c>
      <c r="F39" s="90"/>
      <c r="G39" s="90"/>
      <c r="H39" s="90"/>
      <c r="I39" s="90">
        <v>200549000</v>
      </c>
      <c r="J39" s="90"/>
      <c r="K39" s="90"/>
      <c r="L39" s="90"/>
      <c r="M39" s="90"/>
      <c r="N39" s="90">
        <v>214959000</v>
      </c>
      <c r="O39" s="90"/>
      <c r="P39" s="90">
        <f t="shared" si="0"/>
        <v>214959000</v>
      </c>
    </row>
    <row r="40" spans="1:16" ht="12.75">
      <c r="A40" s="91"/>
      <c r="B40" s="92" t="s">
        <v>12</v>
      </c>
      <c r="C40" s="93"/>
      <c r="D40" s="17">
        <v>12361000</v>
      </c>
      <c r="E40" s="17">
        <v>4026000</v>
      </c>
      <c r="F40" s="17">
        <v>6000</v>
      </c>
      <c r="G40" s="17"/>
      <c r="H40" s="17">
        <v>5822000</v>
      </c>
      <c r="I40" s="17">
        <v>208206000</v>
      </c>
      <c r="J40" s="17">
        <v>8600000</v>
      </c>
      <c r="K40" s="17">
        <v>0</v>
      </c>
      <c r="L40" s="17"/>
      <c r="M40" s="17"/>
      <c r="N40" s="17">
        <v>239021000</v>
      </c>
      <c r="O40" s="17"/>
      <c r="P40" s="17">
        <f t="shared" si="0"/>
        <v>239021000</v>
      </c>
    </row>
    <row r="41" spans="1:16" ht="12.75">
      <c r="A41" s="91"/>
      <c r="B41" s="92" t="s">
        <v>13</v>
      </c>
      <c r="C41" s="93"/>
      <c r="D41" s="17">
        <v>12361000</v>
      </c>
      <c r="E41" s="17">
        <v>4026000</v>
      </c>
      <c r="F41" s="17">
        <v>6000</v>
      </c>
      <c r="G41" s="17"/>
      <c r="H41" s="17">
        <v>5822000</v>
      </c>
      <c r="I41" s="17">
        <v>208206000</v>
      </c>
      <c r="J41" s="17">
        <v>8600000</v>
      </c>
      <c r="K41" s="17">
        <v>0</v>
      </c>
      <c r="L41" s="17"/>
      <c r="M41" s="17"/>
      <c r="N41" s="17">
        <v>239021000</v>
      </c>
      <c r="O41" s="17"/>
      <c r="P41" s="17">
        <f aca="true" t="shared" si="1" ref="P41:P72">N41+O41</f>
        <v>239021000</v>
      </c>
    </row>
    <row r="42" spans="1:16" ht="13.5">
      <c r="A42" s="88" t="s">
        <v>268</v>
      </c>
      <c r="B42" s="88" t="s">
        <v>11</v>
      </c>
      <c r="C42" s="89"/>
      <c r="D42" s="90">
        <v>14074000</v>
      </c>
      <c r="E42" s="90">
        <v>3800000</v>
      </c>
      <c r="F42" s="90"/>
      <c r="G42" s="90"/>
      <c r="H42" s="90"/>
      <c r="I42" s="90">
        <v>206529000</v>
      </c>
      <c r="J42" s="90"/>
      <c r="K42" s="90"/>
      <c r="L42" s="90"/>
      <c r="M42" s="90"/>
      <c r="N42" s="90">
        <v>224403000</v>
      </c>
      <c r="O42" s="90"/>
      <c r="P42" s="90">
        <f t="shared" si="1"/>
        <v>224403000</v>
      </c>
    </row>
    <row r="43" spans="1:16" ht="12.75">
      <c r="A43" s="91"/>
      <c r="B43" s="92" t="s">
        <v>12</v>
      </c>
      <c r="C43" s="93"/>
      <c r="D43" s="17">
        <v>15745000</v>
      </c>
      <c r="E43" s="17">
        <v>4687000</v>
      </c>
      <c r="F43" s="17">
        <v>4000</v>
      </c>
      <c r="G43" s="17"/>
      <c r="H43" s="17">
        <v>1453000</v>
      </c>
      <c r="I43" s="17">
        <v>223011000</v>
      </c>
      <c r="J43" s="17">
        <v>7827000</v>
      </c>
      <c r="K43" s="17">
        <v>0</v>
      </c>
      <c r="L43" s="17"/>
      <c r="M43" s="17"/>
      <c r="N43" s="17">
        <v>252727000</v>
      </c>
      <c r="O43" s="17"/>
      <c r="P43" s="17">
        <f t="shared" si="1"/>
        <v>252727000</v>
      </c>
    </row>
    <row r="44" spans="1:16" ht="12.75">
      <c r="A44" s="91"/>
      <c r="B44" s="92" t="s">
        <v>13</v>
      </c>
      <c r="C44" s="93"/>
      <c r="D44" s="17">
        <v>15745000</v>
      </c>
      <c r="E44" s="17">
        <v>4687000</v>
      </c>
      <c r="F44" s="17">
        <v>4000</v>
      </c>
      <c r="G44" s="17"/>
      <c r="H44" s="17">
        <v>1453000</v>
      </c>
      <c r="I44" s="17">
        <v>223011000</v>
      </c>
      <c r="J44" s="17">
        <v>7827000</v>
      </c>
      <c r="K44" s="17">
        <v>0</v>
      </c>
      <c r="L44" s="17"/>
      <c r="M44" s="17"/>
      <c r="N44" s="17">
        <v>252727000</v>
      </c>
      <c r="O44" s="17"/>
      <c r="P44" s="17">
        <f t="shared" si="1"/>
        <v>252727000</v>
      </c>
    </row>
    <row r="45" spans="1:16" ht="13.5">
      <c r="A45" s="88" t="s">
        <v>269</v>
      </c>
      <c r="B45" s="88" t="s">
        <v>11</v>
      </c>
      <c r="C45" s="89"/>
      <c r="D45" s="90">
        <v>11415000</v>
      </c>
      <c r="E45" s="90">
        <v>3082000</v>
      </c>
      <c r="F45" s="90"/>
      <c r="G45" s="90"/>
      <c r="H45" s="90"/>
      <c r="I45" s="90">
        <v>240614000</v>
      </c>
      <c r="J45" s="90"/>
      <c r="K45" s="90"/>
      <c r="L45" s="90"/>
      <c r="M45" s="90"/>
      <c r="N45" s="90">
        <v>255111000</v>
      </c>
      <c r="O45" s="90"/>
      <c r="P45" s="90">
        <f t="shared" si="1"/>
        <v>255111000</v>
      </c>
    </row>
    <row r="46" spans="1:16" ht="12.75">
      <c r="A46" s="91"/>
      <c r="B46" s="92" t="s">
        <v>12</v>
      </c>
      <c r="C46" s="93"/>
      <c r="D46" s="17">
        <v>12287000</v>
      </c>
      <c r="E46" s="17">
        <v>3948000</v>
      </c>
      <c r="F46" s="17">
        <v>1000</v>
      </c>
      <c r="G46" s="17"/>
      <c r="H46" s="17">
        <v>35000</v>
      </c>
      <c r="I46" s="17">
        <v>252080000</v>
      </c>
      <c r="J46" s="17">
        <v>7033000</v>
      </c>
      <c r="K46" s="17">
        <v>0</v>
      </c>
      <c r="L46" s="17"/>
      <c r="M46" s="17"/>
      <c r="N46" s="17">
        <v>275384000</v>
      </c>
      <c r="O46" s="17"/>
      <c r="P46" s="17">
        <f t="shared" si="1"/>
        <v>275384000</v>
      </c>
    </row>
    <row r="47" spans="1:16" ht="12.75">
      <c r="A47" s="91"/>
      <c r="B47" s="92" t="s">
        <v>13</v>
      </c>
      <c r="C47" s="93"/>
      <c r="D47" s="17">
        <v>12287000</v>
      </c>
      <c r="E47" s="17">
        <v>3948000</v>
      </c>
      <c r="F47" s="17">
        <v>1000</v>
      </c>
      <c r="G47" s="17"/>
      <c r="H47" s="17">
        <v>35000</v>
      </c>
      <c r="I47" s="17">
        <v>252080000</v>
      </c>
      <c r="J47" s="17">
        <v>7033000</v>
      </c>
      <c r="K47" s="17">
        <v>0</v>
      </c>
      <c r="L47" s="17"/>
      <c r="M47" s="17"/>
      <c r="N47" s="17">
        <v>275384000</v>
      </c>
      <c r="O47" s="17"/>
      <c r="P47" s="17">
        <f t="shared" si="1"/>
        <v>275384000</v>
      </c>
    </row>
    <row r="48" spans="1:16" ht="13.5">
      <c r="A48" s="88" t="s">
        <v>270</v>
      </c>
      <c r="B48" s="88" t="s">
        <v>11</v>
      </c>
      <c r="C48" s="89"/>
      <c r="D48" s="90">
        <v>6827000</v>
      </c>
      <c r="E48" s="90">
        <v>1843000</v>
      </c>
      <c r="F48" s="90"/>
      <c r="G48" s="90"/>
      <c r="H48" s="90"/>
      <c r="I48" s="90">
        <v>245971000</v>
      </c>
      <c r="J48" s="90"/>
      <c r="K48" s="90"/>
      <c r="L48" s="90"/>
      <c r="M48" s="90"/>
      <c r="N48" s="90">
        <v>254641000</v>
      </c>
      <c r="O48" s="90"/>
      <c r="P48" s="90">
        <f t="shared" si="1"/>
        <v>254641000</v>
      </c>
    </row>
    <row r="49" spans="1:16" ht="12.75">
      <c r="A49" s="91"/>
      <c r="B49" s="92" t="s">
        <v>12</v>
      </c>
      <c r="C49" s="93"/>
      <c r="D49" s="17">
        <v>9189000</v>
      </c>
      <c r="E49" s="17">
        <v>2883000</v>
      </c>
      <c r="F49" s="17">
        <v>3000</v>
      </c>
      <c r="G49" s="17"/>
      <c r="H49" s="17">
        <v>911000</v>
      </c>
      <c r="I49" s="17">
        <v>279759000</v>
      </c>
      <c r="J49" s="17">
        <v>9719000</v>
      </c>
      <c r="K49" s="17">
        <v>0</v>
      </c>
      <c r="L49" s="17"/>
      <c r="M49" s="17"/>
      <c r="N49" s="17">
        <v>302464000</v>
      </c>
      <c r="O49" s="17"/>
      <c r="P49" s="17">
        <f t="shared" si="1"/>
        <v>302464000</v>
      </c>
    </row>
    <row r="50" spans="1:16" s="97" customFormat="1" ht="12.75">
      <c r="A50" s="94"/>
      <c r="B50" s="95" t="s">
        <v>13</v>
      </c>
      <c r="C50" s="96"/>
      <c r="D50" s="31">
        <v>9189000</v>
      </c>
      <c r="E50" s="31">
        <v>2883000</v>
      </c>
      <c r="F50" s="31">
        <v>3000</v>
      </c>
      <c r="G50" s="31"/>
      <c r="H50" s="31">
        <v>911000</v>
      </c>
      <c r="I50" s="31">
        <v>279759000</v>
      </c>
      <c r="J50" s="31">
        <v>9719000</v>
      </c>
      <c r="K50" s="31">
        <v>0</v>
      </c>
      <c r="L50" s="31"/>
      <c r="M50" s="31"/>
      <c r="N50" s="31">
        <v>302464000</v>
      </c>
      <c r="O50" s="31"/>
      <c r="P50" s="31">
        <f t="shared" si="1"/>
        <v>302464000</v>
      </c>
    </row>
    <row r="51" spans="1:16" ht="13.5">
      <c r="A51" s="98" t="s">
        <v>271</v>
      </c>
      <c r="B51" s="98" t="s">
        <v>11</v>
      </c>
      <c r="C51" s="99"/>
      <c r="D51" s="23">
        <v>9908000</v>
      </c>
      <c r="E51" s="23">
        <v>2675000</v>
      </c>
      <c r="F51" s="23"/>
      <c r="G51" s="23"/>
      <c r="H51" s="23"/>
      <c r="I51" s="23">
        <v>170127000</v>
      </c>
      <c r="J51" s="23"/>
      <c r="K51" s="23"/>
      <c r="L51" s="23"/>
      <c r="M51" s="23"/>
      <c r="N51" s="23">
        <v>182710000</v>
      </c>
      <c r="O51" s="23"/>
      <c r="P51" s="23">
        <f t="shared" si="1"/>
        <v>182710000</v>
      </c>
    </row>
    <row r="52" spans="1:16" ht="12.75">
      <c r="A52" s="91"/>
      <c r="B52" s="92" t="s">
        <v>12</v>
      </c>
      <c r="C52" s="93"/>
      <c r="D52" s="17">
        <v>10943000</v>
      </c>
      <c r="E52" s="17">
        <v>3511000</v>
      </c>
      <c r="F52" s="17">
        <v>5000</v>
      </c>
      <c r="G52" s="17"/>
      <c r="H52" s="17">
        <v>6000</v>
      </c>
      <c r="I52" s="17">
        <v>180725000</v>
      </c>
      <c r="J52" s="17">
        <v>6328000</v>
      </c>
      <c r="K52" s="17">
        <v>0</v>
      </c>
      <c r="L52" s="17"/>
      <c r="M52" s="17"/>
      <c r="N52" s="17">
        <v>201518000</v>
      </c>
      <c r="O52" s="17"/>
      <c r="P52" s="17">
        <f t="shared" si="1"/>
        <v>201518000</v>
      </c>
    </row>
    <row r="53" spans="1:16" ht="12.75">
      <c r="A53" s="91"/>
      <c r="B53" s="92" t="s">
        <v>13</v>
      </c>
      <c r="C53" s="93"/>
      <c r="D53" s="17">
        <v>10943000</v>
      </c>
      <c r="E53" s="17">
        <v>3511000</v>
      </c>
      <c r="F53" s="17">
        <v>5000</v>
      </c>
      <c r="G53" s="17"/>
      <c r="H53" s="17">
        <v>6000</v>
      </c>
      <c r="I53" s="17">
        <v>178394000</v>
      </c>
      <c r="J53" s="17">
        <v>6328000</v>
      </c>
      <c r="K53" s="17">
        <v>0</v>
      </c>
      <c r="L53" s="17"/>
      <c r="M53" s="17"/>
      <c r="N53" s="17">
        <v>199187000</v>
      </c>
      <c r="O53" s="17"/>
      <c r="P53" s="17">
        <f t="shared" si="1"/>
        <v>199187000</v>
      </c>
    </row>
    <row r="54" spans="1:16" ht="13.5">
      <c r="A54" s="88" t="s">
        <v>272</v>
      </c>
      <c r="B54" s="88" t="s">
        <v>11</v>
      </c>
      <c r="C54" s="89"/>
      <c r="D54" s="90">
        <v>13916000</v>
      </c>
      <c r="E54" s="90">
        <v>3757000</v>
      </c>
      <c r="F54" s="90"/>
      <c r="G54" s="90"/>
      <c r="H54" s="90"/>
      <c r="I54" s="90">
        <v>210664000</v>
      </c>
      <c r="J54" s="90"/>
      <c r="K54" s="90"/>
      <c r="L54" s="90"/>
      <c r="M54" s="90"/>
      <c r="N54" s="90">
        <v>228337000</v>
      </c>
      <c r="O54" s="90"/>
      <c r="P54" s="90">
        <f t="shared" si="1"/>
        <v>228337000</v>
      </c>
    </row>
    <row r="55" spans="1:16" ht="12.75">
      <c r="A55" s="91"/>
      <c r="B55" s="92" t="s">
        <v>12</v>
      </c>
      <c r="C55" s="93"/>
      <c r="D55" s="17">
        <v>14286000</v>
      </c>
      <c r="E55" s="17">
        <v>4739000</v>
      </c>
      <c r="F55" s="17">
        <v>3000</v>
      </c>
      <c r="G55" s="17"/>
      <c r="H55" s="17"/>
      <c r="I55" s="17">
        <v>229865000</v>
      </c>
      <c r="J55" s="17">
        <v>3607000</v>
      </c>
      <c r="K55" s="17">
        <v>0</v>
      </c>
      <c r="L55" s="17"/>
      <c r="M55" s="17"/>
      <c r="N55" s="17">
        <v>252500000</v>
      </c>
      <c r="O55" s="17"/>
      <c r="P55" s="17">
        <f t="shared" si="1"/>
        <v>252500000</v>
      </c>
    </row>
    <row r="56" spans="1:16" ht="12.75">
      <c r="A56" s="91"/>
      <c r="B56" s="92" t="s">
        <v>13</v>
      </c>
      <c r="C56" s="93"/>
      <c r="D56" s="17">
        <v>14286000</v>
      </c>
      <c r="E56" s="17">
        <v>4739000</v>
      </c>
      <c r="F56" s="17">
        <v>3000</v>
      </c>
      <c r="G56" s="17"/>
      <c r="H56" s="17"/>
      <c r="I56" s="17">
        <v>224498000</v>
      </c>
      <c r="J56" s="17">
        <v>3607000</v>
      </c>
      <c r="K56" s="17">
        <v>0</v>
      </c>
      <c r="L56" s="17"/>
      <c r="M56" s="17"/>
      <c r="N56" s="17">
        <v>247133000</v>
      </c>
      <c r="O56" s="17"/>
      <c r="P56" s="17">
        <f t="shared" si="1"/>
        <v>247133000</v>
      </c>
    </row>
    <row r="57" spans="1:16" ht="13.5">
      <c r="A57" s="88" t="s">
        <v>273</v>
      </c>
      <c r="B57" s="88" t="s">
        <v>11</v>
      </c>
      <c r="C57" s="89"/>
      <c r="D57" s="90">
        <v>10094000</v>
      </c>
      <c r="E57" s="90">
        <v>2725000</v>
      </c>
      <c r="F57" s="90"/>
      <c r="G57" s="90"/>
      <c r="H57" s="90"/>
      <c r="I57" s="90">
        <v>189927000</v>
      </c>
      <c r="J57" s="90"/>
      <c r="K57" s="90"/>
      <c r="L57" s="90"/>
      <c r="M57" s="90"/>
      <c r="N57" s="90">
        <v>202746000</v>
      </c>
      <c r="O57" s="90"/>
      <c r="P57" s="90">
        <f t="shared" si="1"/>
        <v>202746000</v>
      </c>
    </row>
    <row r="58" spans="1:16" ht="12.75">
      <c r="A58" s="91"/>
      <c r="B58" s="92" t="s">
        <v>12</v>
      </c>
      <c r="C58" s="93"/>
      <c r="D58" s="17">
        <v>11597000</v>
      </c>
      <c r="E58" s="17">
        <v>3712000</v>
      </c>
      <c r="F58" s="17">
        <v>2000</v>
      </c>
      <c r="G58" s="17"/>
      <c r="H58" s="17">
        <v>0</v>
      </c>
      <c r="I58" s="17">
        <v>201754000</v>
      </c>
      <c r="J58" s="17">
        <v>15576000</v>
      </c>
      <c r="K58" s="17">
        <v>0</v>
      </c>
      <c r="L58" s="17"/>
      <c r="M58" s="17"/>
      <c r="N58" s="17">
        <v>232641000</v>
      </c>
      <c r="O58" s="17"/>
      <c r="P58" s="17">
        <f t="shared" si="1"/>
        <v>232641000</v>
      </c>
    </row>
    <row r="59" spans="1:16" ht="12.75">
      <c r="A59" s="91"/>
      <c r="B59" s="92" t="s">
        <v>13</v>
      </c>
      <c r="C59" s="93"/>
      <c r="D59" s="17">
        <v>11597000</v>
      </c>
      <c r="E59" s="17">
        <v>3712000</v>
      </c>
      <c r="F59" s="17">
        <v>2000</v>
      </c>
      <c r="G59" s="17"/>
      <c r="H59" s="17">
        <v>0</v>
      </c>
      <c r="I59" s="17">
        <v>201754000</v>
      </c>
      <c r="J59" s="17">
        <v>15576000</v>
      </c>
      <c r="K59" s="17">
        <v>0</v>
      </c>
      <c r="L59" s="17"/>
      <c r="M59" s="17"/>
      <c r="N59" s="17">
        <v>232641000</v>
      </c>
      <c r="O59" s="17"/>
      <c r="P59" s="17">
        <f t="shared" si="1"/>
        <v>232641000</v>
      </c>
    </row>
    <row r="60" spans="1:16" ht="13.5" hidden="1">
      <c r="A60" s="88" t="s">
        <v>274</v>
      </c>
      <c r="B60" s="88" t="s">
        <v>11</v>
      </c>
      <c r="C60" s="89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>
        <f t="shared" si="1"/>
        <v>0</v>
      </c>
    </row>
    <row r="61" spans="1:16" ht="12.75" hidden="1">
      <c r="A61" s="91"/>
      <c r="B61" s="92" t="s">
        <v>12</v>
      </c>
      <c r="C61" s="93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>
        <f t="shared" si="1"/>
        <v>0</v>
      </c>
    </row>
    <row r="62" spans="1:16" ht="12.75" hidden="1">
      <c r="A62" s="91"/>
      <c r="B62" s="92" t="s">
        <v>13</v>
      </c>
      <c r="C62" s="93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>
        <f t="shared" si="1"/>
        <v>0</v>
      </c>
    </row>
    <row r="63" spans="1:16" ht="13.5">
      <c r="A63" s="88" t="s">
        <v>275</v>
      </c>
      <c r="B63" s="88" t="s">
        <v>11</v>
      </c>
      <c r="C63" s="89"/>
      <c r="D63" s="90">
        <v>13736000</v>
      </c>
      <c r="E63" s="90">
        <v>3709000</v>
      </c>
      <c r="F63" s="90"/>
      <c r="G63" s="90"/>
      <c r="H63" s="90"/>
      <c r="I63" s="90">
        <v>248435000</v>
      </c>
      <c r="J63" s="90"/>
      <c r="K63" s="90"/>
      <c r="L63" s="90"/>
      <c r="M63" s="90"/>
      <c r="N63" s="90">
        <v>265880000</v>
      </c>
      <c r="O63" s="90"/>
      <c r="P63" s="90">
        <f t="shared" si="1"/>
        <v>265880000</v>
      </c>
    </row>
    <row r="64" spans="1:16" ht="12.75">
      <c r="A64" s="91"/>
      <c r="B64" s="92" t="s">
        <v>12</v>
      </c>
      <c r="C64" s="93"/>
      <c r="D64" s="17">
        <v>15343000</v>
      </c>
      <c r="E64" s="17">
        <v>4846000</v>
      </c>
      <c r="F64" s="17"/>
      <c r="G64" s="17"/>
      <c r="H64" s="17">
        <v>2944000</v>
      </c>
      <c r="I64" s="17">
        <v>272192000</v>
      </c>
      <c r="J64" s="17">
        <v>13460000</v>
      </c>
      <c r="K64" s="17">
        <v>0</v>
      </c>
      <c r="L64" s="17"/>
      <c r="M64" s="17"/>
      <c r="N64" s="17">
        <v>308785000</v>
      </c>
      <c r="O64" s="17"/>
      <c r="P64" s="17">
        <f t="shared" si="1"/>
        <v>308785000</v>
      </c>
    </row>
    <row r="65" spans="1:16" ht="12.75">
      <c r="A65" s="91"/>
      <c r="B65" s="92" t="s">
        <v>13</v>
      </c>
      <c r="C65" s="93"/>
      <c r="D65" s="17">
        <v>15343000</v>
      </c>
      <c r="E65" s="17">
        <v>4846000</v>
      </c>
      <c r="F65" s="17"/>
      <c r="G65" s="17"/>
      <c r="H65" s="17">
        <v>2944000</v>
      </c>
      <c r="I65" s="17">
        <v>272192000</v>
      </c>
      <c r="J65" s="17">
        <v>13460000</v>
      </c>
      <c r="K65" s="17">
        <v>0</v>
      </c>
      <c r="L65" s="17"/>
      <c r="M65" s="17"/>
      <c r="N65" s="17">
        <v>308785000</v>
      </c>
      <c r="O65" s="17"/>
      <c r="P65" s="17">
        <f t="shared" si="1"/>
        <v>308785000</v>
      </c>
    </row>
    <row r="66" spans="1:16" ht="13.5" hidden="1">
      <c r="A66" s="88" t="s">
        <v>276</v>
      </c>
      <c r="B66" s="88" t="s">
        <v>11</v>
      </c>
      <c r="C66" s="89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>
        <f t="shared" si="1"/>
        <v>0</v>
      </c>
    </row>
    <row r="67" spans="1:16" ht="12.75" hidden="1">
      <c r="A67" s="91"/>
      <c r="B67" s="92" t="s">
        <v>12</v>
      </c>
      <c r="C67" s="93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>
        <f t="shared" si="1"/>
        <v>0</v>
      </c>
    </row>
    <row r="68" spans="1:16" ht="12.75" hidden="1">
      <c r="A68" s="91"/>
      <c r="B68" s="92" t="s">
        <v>13</v>
      </c>
      <c r="C68" s="93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>
        <f t="shared" si="1"/>
        <v>0</v>
      </c>
    </row>
    <row r="69" spans="1:16" ht="13.5">
      <c r="A69" s="88" t="s">
        <v>277</v>
      </c>
      <c r="B69" s="88" t="s">
        <v>11</v>
      </c>
      <c r="C69" s="89"/>
      <c r="D69" s="90">
        <v>20761000</v>
      </c>
      <c r="E69" s="90">
        <v>5605000</v>
      </c>
      <c r="F69" s="90"/>
      <c r="G69" s="90"/>
      <c r="H69" s="90"/>
      <c r="I69" s="90">
        <v>285519000</v>
      </c>
      <c r="J69" s="90"/>
      <c r="K69" s="90"/>
      <c r="L69" s="90"/>
      <c r="M69" s="90"/>
      <c r="N69" s="90">
        <v>311885000</v>
      </c>
      <c r="O69" s="90"/>
      <c r="P69" s="90">
        <f t="shared" si="1"/>
        <v>311885000</v>
      </c>
    </row>
    <row r="70" spans="1:16" ht="12.75">
      <c r="A70" s="91"/>
      <c r="B70" s="92" t="s">
        <v>12</v>
      </c>
      <c r="C70" s="93"/>
      <c r="D70" s="17">
        <v>22951000</v>
      </c>
      <c r="E70" s="17">
        <v>6422000</v>
      </c>
      <c r="F70" s="17">
        <v>8000</v>
      </c>
      <c r="G70" s="17"/>
      <c r="H70" s="17"/>
      <c r="I70" s="17">
        <v>297951000</v>
      </c>
      <c r="J70" s="17">
        <v>13094000</v>
      </c>
      <c r="K70" s="17">
        <v>0</v>
      </c>
      <c r="L70" s="17"/>
      <c r="M70" s="17"/>
      <c r="N70" s="17">
        <v>340426000</v>
      </c>
      <c r="O70" s="17"/>
      <c r="P70" s="17">
        <f t="shared" si="1"/>
        <v>340426000</v>
      </c>
    </row>
    <row r="71" spans="1:16" ht="12.75">
      <c r="A71" s="91"/>
      <c r="B71" s="92" t="s">
        <v>13</v>
      </c>
      <c r="C71" s="93"/>
      <c r="D71" s="17">
        <v>22951000</v>
      </c>
      <c r="E71" s="17">
        <v>6422000</v>
      </c>
      <c r="F71" s="17">
        <v>8000</v>
      </c>
      <c r="G71" s="17"/>
      <c r="H71" s="17"/>
      <c r="I71" s="17">
        <v>297951000</v>
      </c>
      <c r="J71" s="17">
        <v>13094000</v>
      </c>
      <c r="K71" s="17">
        <v>0</v>
      </c>
      <c r="L71" s="17"/>
      <c r="M71" s="17"/>
      <c r="N71" s="17">
        <v>340426000</v>
      </c>
      <c r="O71" s="17"/>
      <c r="P71" s="17">
        <f t="shared" si="1"/>
        <v>340426000</v>
      </c>
    </row>
    <row r="72" spans="1:16" ht="13.5">
      <c r="A72" s="88" t="s">
        <v>278</v>
      </c>
      <c r="B72" s="88" t="s">
        <v>11</v>
      </c>
      <c r="C72" s="89"/>
      <c r="D72" s="90">
        <v>4574000</v>
      </c>
      <c r="E72" s="90">
        <v>1235000</v>
      </c>
      <c r="F72" s="90"/>
      <c r="G72" s="90"/>
      <c r="H72" s="90"/>
      <c r="I72" s="90">
        <v>175551000</v>
      </c>
      <c r="J72" s="90"/>
      <c r="K72" s="90"/>
      <c r="L72" s="90"/>
      <c r="M72" s="90"/>
      <c r="N72" s="90">
        <v>181360000</v>
      </c>
      <c r="O72" s="90"/>
      <c r="P72" s="90">
        <f t="shared" si="1"/>
        <v>181360000</v>
      </c>
    </row>
    <row r="73" spans="1:16" ht="12.75">
      <c r="A73" s="91"/>
      <c r="B73" s="92" t="s">
        <v>12</v>
      </c>
      <c r="C73" s="93"/>
      <c r="D73" s="17">
        <v>7105000</v>
      </c>
      <c r="E73" s="17">
        <v>1649000</v>
      </c>
      <c r="F73" s="17">
        <v>1000</v>
      </c>
      <c r="G73" s="17"/>
      <c r="H73" s="17"/>
      <c r="I73" s="17">
        <v>191904000</v>
      </c>
      <c r="J73" s="17">
        <v>5060000</v>
      </c>
      <c r="K73" s="17">
        <v>0</v>
      </c>
      <c r="L73" s="17"/>
      <c r="M73" s="17"/>
      <c r="N73" s="17">
        <v>205719000</v>
      </c>
      <c r="O73" s="17"/>
      <c r="P73" s="17">
        <f aca="true" t="shared" si="2" ref="P73:P104">N73+O73</f>
        <v>205719000</v>
      </c>
    </row>
    <row r="74" spans="1:16" ht="12.75">
      <c r="A74" s="91"/>
      <c r="B74" s="92" t="s">
        <v>13</v>
      </c>
      <c r="C74" s="93"/>
      <c r="D74" s="17">
        <v>7105000</v>
      </c>
      <c r="E74" s="17">
        <v>1649000</v>
      </c>
      <c r="F74" s="17">
        <v>1000</v>
      </c>
      <c r="G74" s="17"/>
      <c r="H74" s="17"/>
      <c r="I74" s="17">
        <v>191904000</v>
      </c>
      <c r="J74" s="17">
        <v>5060000</v>
      </c>
      <c r="K74" s="17">
        <v>0</v>
      </c>
      <c r="L74" s="17"/>
      <c r="M74" s="17"/>
      <c r="N74" s="17">
        <v>205719000</v>
      </c>
      <c r="O74" s="17"/>
      <c r="P74" s="17">
        <f t="shared" si="2"/>
        <v>205719000</v>
      </c>
    </row>
    <row r="75" spans="1:16" ht="13.5">
      <c r="A75" s="88" t="s">
        <v>279</v>
      </c>
      <c r="B75" s="88" t="s">
        <v>11</v>
      </c>
      <c r="C75" s="89"/>
      <c r="D75" s="90">
        <v>7880000</v>
      </c>
      <c r="E75" s="90">
        <v>2128000</v>
      </c>
      <c r="F75" s="90"/>
      <c r="G75" s="90"/>
      <c r="H75" s="90"/>
      <c r="I75" s="90">
        <v>251737000</v>
      </c>
      <c r="J75" s="90"/>
      <c r="K75" s="90"/>
      <c r="L75" s="90"/>
      <c r="M75" s="90"/>
      <c r="N75" s="90">
        <v>261745000</v>
      </c>
      <c r="O75" s="90"/>
      <c r="P75" s="90">
        <f t="shared" si="2"/>
        <v>261745000</v>
      </c>
    </row>
    <row r="76" spans="1:16" ht="12.75">
      <c r="A76" s="91"/>
      <c r="B76" s="92" t="s">
        <v>12</v>
      </c>
      <c r="C76" s="93"/>
      <c r="D76" s="17">
        <v>10316000</v>
      </c>
      <c r="E76" s="17">
        <v>2689000</v>
      </c>
      <c r="F76" s="17">
        <v>1000</v>
      </c>
      <c r="G76" s="17"/>
      <c r="H76" s="17"/>
      <c r="I76" s="17">
        <v>260878000</v>
      </c>
      <c r="J76" s="17">
        <v>8338000</v>
      </c>
      <c r="K76" s="17">
        <v>0</v>
      </c>
      <c r="L76" s="17"/>
      <c r="M76" s="17"/>
      <c r="N76" s="17">
        <v>282222000</v>
      </c>
      <c r="O76" s="17"/>
      <c r="P76" s="17">
        <f t="shared" si="2"/>
        <v>282222000</v>
      </c>
    </row>
    <row r="77" spans="1:16" ht="12.75">
      <c r="A77" s="91"/>
      <c r="B77" s="92" t="s">
        <v>13</v>
      </c>
      <c r="C77" s="93"/>
      <c r="D77" s="17">
        <v>10316000</v>
      </c>
      <c r="E77" s="17">
        <v>2689000</v>
      </c>
      <c r="F77" s="17">
        <v>1000</v>
      </c>
      <c r="G77" s="17"/>
      <c r="H77" s="17"/>
      <c r="I77" s="17">
        <v>260878000</v>
      </c>
      <c r="J77" s="17">
        <v>8338000</v>
      </c>
      <c r="K77" s="17">
        <v>0</v>
      </c>
      <c r="L77" s="17"/>
      <c r="M77" s="17"/>
      <c r="N77" s="17">
        <v>282222000</v>
      </c>
      <c r="O77" s="17"/>
      <c r="P77" s="17">
        <f t="shared" si="2"/>
        <v>282222000</v>
      </c>
    </row>
    <row r="78" spans="1:16" ht="13.5">
      <c r="A78" s="88" t="s">
        <v>280</v>
      </c>
      <c r="B78" s="88" t="s">
        <v>11</v>
      </c>
      <c r="C78" s="89"/>
      <c r="D78" s="90">
        <v>13496000</v>
      </c>
      <c r="E78" s="90">
        <v>3643000</v>
      </c>
      <c r="F78" s="90"/>
      <c r="G78" s="90"/>
      <c r="H78" s="90"/>
      <c r="I78" s="90">
        <v>295699000</v>
      </c>
      <c r="J78" s="90"/>
      <c r="K78" s="90"/>
      <c r="L78" s="90"/>
      <c r="M78" s="90"/>
      <c r="N78" s="90">
        <v>312838000</v>
      </c>
      <c r="O78" s="90"/>
      <c r="P78" s="90">
        <f t="shared" si="2"/>
        <v>312838000</v>
      </c>
    </row>
    <row r="79" spans="1:16" ht="12.75">
      <c r="A79" s="91"/>
      <c r="B79" s="92" t="s">
        <v>12</v>
      </c>
      <c r="C79" s="93"/>
      <c r="D79" s="17">
        <v>14701000</v>
      </c>
      <c r="E79" s="17">
        <v>4662000</v>
      </c>
      <c r="F79" s="17">
        <v>2000</v>
      </c>
      <c r="G79" s="17"/>
      <c r="H79" s="17">
        <v>2873000</v>
      </c>
      <c r="I79" s="17">
        <v>309493000</v>
      </c>
      <c r="J79" s="17">
        <v>8332000</v>
      </c>
      <c r="K79" s="17">
        <v>0</v>
      </c>
      <c r="L79" s="17"/>
      <c r="M79" s="17"/>
      <c r="N79" s="17">
        <v>340063000</v>
      </c>
      <c r="O79" s="17"/>
      <c r="P79" s="17">
        <f t="shared" si="2"/>
        <v>340063000</v>
      </c>
    </row>
    <row r="80" spans="1:16" ht="12.75">
      <c r="A80" s="91"/>
      <c r="B80" s="92" t="s">
        <v>13</v>
      </c>
      <c r="C80" s="93"/>
      <c r="D80" s="17">
        <v>14701000</v>
      </c>
      <c r="E80" s="17">
        <v>4662000</v>
      </c>
      <c r="F80" s="17">
        <v>2000</v>
      </c>
      <c r="G80" s="17"/>
      <c r="H80" s="17">
        <v>2873000</v>
      </c>
      <c r="I80" s="17">
        <v>309493000</v>
      </c>
      <c r="J80" s="17">
        <v>8332000</v>
      </c>
      <c r="K80" s="17">
        <v>0</v>
      </c>
      <c r="L80" s="17"/>
      <c r="M80" s="17"/>
      <c r="N80" s="17">
        <v>340063000</v>
      </c>
      <c r="O80" s="17"/>
      <c r="P80" s="17">
        <f t="shared" si="2"/>
        <v>340063000</v>
      </c>
    </row>
    <row r="81" spans="1:16" ht="13.5" hidden="1">
      <c r="A81" s="88" t="s">
        <v>281</v>
      </c>
      <c r="B81" s="88" t="s">
        <v>11</v>
      </c>
      <c r="C81" s="89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>
        <f t="shared" si="2"/>
        <v>0</v>
      </c>
    </row>
    <row r="82" spans="1:16" ht="12.75" hidden="1">
      <c r="A82" s="91"/>
      <c r="B82" s="92" t="s">
        <v>12</v>
      </c>
      <c r="C82" s="93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>
        <f t="shared" si="2"/>
        <v>0</v>
      </c>
    </row>
    <row r="83" spans="1:16" ht="12.75" hidden="1">
      <c r="A83" s="91"/>
      <c r="B83" s="92" t="s">
        <v>13</v>
      </c>
      <c r="C83" s="93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>
        <f t="shared" si="2"/>
        <v>0</v>
      </c>
    </row>
    <row r="84" spans="1:16" ht="13.5" hidden="1">
      <c r="A84" s="88" t="s">
        <v>282</v>
      </c>
      <c r="B84" s="88" t="s">
        <v>11</v>
      </c>
      <c r="C84" s="89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>
        <f t="shared" si="2"/>
        <v>0</v>
      </c>
    </row>
    <row r="85" spans="1:16" ht="12.75" hidden="1">
      <c r="A85" s="91"/>
      <c r="B85" s="92" t="s">
        <v>12</v>
      </c>
      <c r="C85" s="93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>
        <f t="shared" si="2"/>
        <v>0</v>
      </c>
    </row>
    <row r="86" spans="1:16" ht="12.75" hidden="1">
      <c r="A86" s="91"/>
      <c r="B86" s="92" t="s">
        <v>13</v>
      </c>
      <c r="C86" s="93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>
        <f t="shared" si="2"/>
        <v>0</v>
      </c>
    </row>
    <row r="87" spans="1:16" ht="13.5" hidden="1">
      <c r="A87" s="88" t="s">
        <v>283</v>
      </c>
      <c r="B87" s="88" t="s">
        <v>11</v>
      </c>
      <c r="C87" s="89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>
        <f t="shared" si="2"/>
        <v>0</v>
      </c>
    </row>
    <row r="88" spans="1:16" ht="12.75" hidden="1">
      <c r="A88" s="91"/>
      <c r="B88" s="92" t="s">
        <v>12</v>
      </c>
      <c r="C88" s="93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>
        <f t="shared" si="2"/>
        <v>0</v>
      </c>
    </row>
    <row r="89" spans="1:16" ht="12.75" hidden="1">
      <c r="A89" s="91"/>
      <c r="B89" s="92" t="s">
        <v>13</v>
      </c>
      <c r="C89" s="93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>
        <f t="shared" si="2"/>
        <v>0</v>
      </c>
    </row>
    <row r="90" spans="1:16" ht="13.5">
      <c r="A90" s="88" t="s">
        <v>284</v>
      </c>
      <c r="B90" s="88" t="s">
        <v>11</v>
      </c>
      <c r="C90" s="89"/>
      <c r="D90" s="90">
        <v>76164000</v>
      </c>
      <c r="E90" s="90">
        <v>20564000</v>
      </c>
      <c r="F90" s="90"/>
      <c r="G90" s="90"/>
      <c r="H90" s="90"/>
      <c r="I90" s="90">
        <v>437116000</v>
      </c>
      <c r="J90" s="90"/>
      <c r="K90" s="90"/>
      <c r="L90" s="90"/>
      <c r="M90" s="90"/>
      <c r="N90" s="90">
        <v>533844000</v>
      </c>
      <c r="O90" s="90"/>
      <c r="P90" s="90">
        <f t="shared" si="2"/>
        <v>533844000</v>
      </c>
    </row>
    <row r="91" spans="1:16" ht="12.75">
      <c r="A91" s="91"/>
      <c r="B91" s="92" t="s">
        <v>12</v>
      </c>
      <c r="C91" s="93"/>
      <c r="D91" s="17">
        <v>65013000</v>
      </c>
      <c r="E91" s="17">
        <v>23743000</v>
      </c>
      <c r="F91" s="17"/>
      <c r="G91" s="17"/>
      <c r="H91" s="17"/>
      <c r="I91" s="17">
        <v>337292000</v>
      </c>
      <c r="J91" s="17">
        <v>10403000</v>
      </c>
      <c r="K91" s="17">
        <v>0</v>
      </c>
      <c r="L91" s="17"/>
      <c r="M91" s="17"/>
      <c r="N91" s="17">
        <v>436451000</v>
      </c>
      <c r="O91" s="17"/>
      <c r="P91" s="17">
        <f t="shared" si="2"/>
        <v>436451000</v>
      </c>
    </row>
    <row r="92" spans="1:16" ht="12.75">
      <c r="A92" s="91"/>
      <c r="B92" s="92" t="s">
        <v>13</v>
      </c>
      <c r="C92" s="93"/>
      <c r="D92" s="17">
        <v>65013000</v>
      </c>
      <c r="E92" s="17">
        <v>23743000</v>
      </c>
      <c r="F92" s="17"/>
      <c r="G92" s="17"/>
      <c r="H92" s="17"/>
      <c r="I92" s="17">
        <v>337292000</v>
      </c>
      <c r="J92" s="17">
        <v>10403000</v>
      </c>
      <c r="K92" s="17">
        <v>0</v>
      </c>
      <c r="L92" s="17"/>
      <c r="M92" s="17"/>
      <c r="N92" s="17">
        <v>436451000</v>
      </c>
      <c r="O92" s="17"/>
      <c r="P92" s="17">
        <f t="shared" si="2"/>
        <v>436451000</v>
      </c>
    </row>
    <row r="93" spans="1:16" ht="13.5">
      <c r="A93" s="88" t="s">
        <v>285</v>
      </c>
      <c r="B93" s="88" t="s">
        <v>11</v>
      </c>
      <c r="C93" s="89"/>
      <c r="D93" s="90">
        <v>900000</v>
      </c>
      <c r="E93" s="90">
        <v>243000</v>
      </c>
      <c r="F93" s="90"/>
      <c r="G93" s="90"/>
      <c r="H93" s="90"/>
      <c r="I93" s="90">
        <v>153286000</v>
      </c>
      <c r="J93" s="90"/>
      <c r="K93" s="90"/>
      <c r="L93" s="90"/>
      <c r="M93" s="90"/>
      <c r="N93" s="90">
        <v>154429000</v>
      </c>
      <c r="O93" s="90"/>
      <c r="P93" s="90">
        <f t="shared" si="2"/>
        <v>154429000</v>
      </c>
    </row>
    <row r="94" spans="1:16" ht="12.75">
      <c r="A94" s="91"/>
      <c r="B94" s="92" t="s">
        <v>12</v>
      </c>
      <c r="C94" s="93"/>
      <c r="D94" s="17">
        <v>1228000</v>
      </c>
      <c r="E94" s="17">
        <v>243000</v>
      </c>
      <c r="F94" s="17">
        <v>2000</v>
      </c>
      <c r="G94" s="17"/>
      <c r="H94" s="17">
        <v>0</v>
      </c>
      <c r="I94" s="17">
        <v>184840000</v>
      </c>
      <c r="J94" s="17">
        <v>9306000</v>
      </c>
      <c r="K94" s="17">
        <v>0</v>
      </c>
      <c r="L94" s="17"/>
      <c r="M94" s="17"/>
      <c r="N94" s="17">
        <v>195619000</v>
      </c>
      <c r="O94" s="17"/>
      <c r="P94" s="17">
        <f t="shared" si="2"/>
        <v>195619000</v>
      </c>
    </row>
    <row r="95" spans="1:16" ht="12.75">
      <c r="A95" s="91"/>
      <c r="B95" s="92" t="s">
        <v>13</v>
      </c>
      <c r="C95" s="93"/>
      <c r="D95" s="17">
        <v>1228000</v>
      </c>
      <c r="E95" s="17">
        <v>243000</v>
      </c>
      <c r="F95" s="17">
        <v>2000</v>
      </c>
      <c r="G95" s="17"/>
      <c r="H95" s="17">
        <v>0</v>
      </c>
      <c r="I95" s="17">
        <v>184840000</v>
      </c>
      <c r="J95" s="17">
        <v>9306000</v>
      </c>
      <c r="K95" s="17">
        <v>0</v>
      </c>
      <c r="L95" s="17"/>
      <c r="M95" s="17"/>
      <c r="N95" s="17">
        <v>195619000</v>
      </c>
      <c r="O95" s="17"/>
      <c r="P95" s="17">
        <f t="shared" si="2"/>
        <v>195619000</v>
      </c>
    </row>
    <row r="96" spans="1:16" ht="13.5">
      <c r="A96" s="88" t="s">
        <v>286</v>
      </c>
      <c r="B96" s="88" t="s">
        <v>11</v>
      </c>
      <c r="C96" s="89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>
        <f t="shared" si="2"/>
        <v>0</v>
      </c>
    </row>
    <row r="97" spans="1:16" ht="12.75">
      <c r="A97" s="91"/>
      <c r="B97" s="92" t="s">
        <v>12</v>
      </c>
      <c r="C97" s="93"/>
      <c r="D97" s="17">
        <v>6084000</v>
      </c>
      <c r="E97" s="17">
        <v>1643000</v>
      </c>
      <c r="F97" s="17"/>
      <c r="G97" s="17"/>
      <c r="H97" s="17"/>
      <c r="I97" s="17">
        <v>33103000</v>
      </c>
      <c r="J97" s="17"/>
      <c r="K97" s="17"/>
      <c r="L97" s="17"/>
      <c r="M97" s="17"/>
      <c r="N97" s="17">
        <v>40830000</v>
      </c>
      <c r="O97" s="17"/>
      <c r="P97" s="17">
        <f t="shared" si="2"/>
        <v>40830000</v>
      </c>
    </row>
    <row r="98" spans="1:16" ht="12.75">
      <c r="A98" s="91"/>
      <c r="B98" s="92" t="s">
        <v>13</v>
      </c>
      <c r="C98" s="93"/>
      <c r="D98" s="17">
        <v>6084000</v>
      </c>
      <c r="E98" s="17">
        <v>1643000</v>
      </c>
      <c r="F98" s="17"/>
      <c r="G98" s="17"/>
      <c r="H98" s="17"/>
      <c r="I98" s="17">
        <v>33103000</v>
      </c>
      <c r="J98" s="17"/>
      <c r="K98" s="17"/>
      <c r="L98" s="17"/>
      <c r="M98" s="17"/>
      <c r="N98" s="17">
        <v>40830000</v>
      </c>
      <c r="O98" s="17"/>
      <c r="P98" s="17">
        <f t="shared" si="2"/>
        <v>40830000</v>
      </c>
    </row>
    <row r="99" spans="1:16" ht="13.5">
      <c r="A99" s="88" t="s">
        <v>287</v>
      </c>
      <c r="B99" s="88" t="s">
        <v>11</v>
      </c>
      <c r="C99" s="89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>
        <f t="shared" si="2"/>
        <v>0</v>
      </c>
    </row>
    <row r="100" spans="1:16" ht="12.75">
      <c r="A100" s="91"/>
      <c r="B100" s="92" t="s">
        <v>12</v>
      </c>
      <c r="C100" s="93"/>
      <c r="D100" s="17">
        <v>4453000</v>
      </c>
      <c r="E100" s="17">
        <v>1202000</v>
      </c>
      <c r="F100" s="17"/>
      <c r="G100" s="17"/>
      <c r="H100" s="17"/>
      <c r="I100" s="17">
        <v>18823000</v>
      </c>
      <c r="J100" s="17"/>
      <c r="K100" s="17"/>
      <c r="L100" s="17"/>
      <c r="M100" s="17"/>
      <c r="N100" s="17">
        <v>24478000</v>
      </c>
      <c r="O100" s="17"/>
      <c r="P100" s="17">
        <f t="shared" si="2"/>
        <v>24478000</v>
      </c>
    </row>
    <row r="101" spans="1:16" ht="12.75">
      <c r="A101" s="91"/>
      <c r="B101" s="92" t="s">
        <v>13</v>
      </c>
      <c r="C101" s="93"/>
      <c r="D101" s="17">
        <v>4453000</v>
      </c>
      <c r="E101" s="17">
        <v>1202000</v>
      </c>
      <c r="F101" s="17"/>
      <c r="G101" s="17"/>
      <c r="H101" s="17"/>
      <c r="I101" s="17">
        <v>18823000</v>
      </c>
      <c r="J101" s="17"/>
      <c r="K101" s="17"/>
      <c r="L101" s="17"/>
      <c r="M101" s="17"/>
      <c r="N101" s="17">
        <v>24478000</v>
      </c>
      <c r="O101" s="17"/>
      <c r="P101" s="17">
        <f t="shared" si="2"/>
        <v>24478000</v>
      </c>
    </row>
    <row r="102" spans="1:16" ht="13.5">
      <c r="A102" s="88" t="s">
        <v>288</v>
      </c>
      <c r="B102" s="88" t="s">
        <v>11</v>
      </c>
      <c r="C102" s="89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>
        <f t="shared" si="2"/>
        <v>0</v>
      </c>
    </row>
    <row r="103" spans="1:16" ht="12.75">
      <c r="A103" s="91"/>
      <c r="B103" s="92" t="s">
        <v>12</v>
      </c>
      <c r="C103" s="93"/>
      <c r="D103" s="17">
        <v>5956000</v>
      </c>
      <c r="E103" s="17">
        <v>1608000</v>
      </c>
      <c r="F103" s="17"/>
      <c r="G103" s="17"/>
      <c r="H103" s="17"/>
      <c r="I103" s="17">
        <v>32574000</v>
      </c>
      <c r="J103" s="17"/>
      <c r="K103" s="17"/>
      <c r="L103" s="17"/>
      <c r="M103" s="17"/>
      <c r="N103" s="17">
        <v>40138000</v>
      </c>
      <c r="O103" s="17"/>
      <c r="P103" s="17">
        <f t="shared" si="2"/>
        <v>40138000</v>
      </c>
    </row>
    <row r="104" spans="1:16" s="97" customFormat="1" ht="12.75">
      <c r="A104" s="94"/>
      <c r="B104" s="95" t="s">
        <v>13</v>
      </c>
      <c r="C104" s="96"/>
      <c r="D104" s="31">
        <v>5956000</v>
      </c>
      <c r="E104" s="31">
        <v>1608000</v>
      </c>
      <c r="F104" s="31"/>
      <c r="G104" s="31"/>
      <c r="H104" s="31"/>
      <c r="I104" s="31">
        <v>32574000</v>
      </c>
      <c r="J104" s="31"/>
      <c r="K104" s="31"/>
      <c r="L104" s="31"/>
      <c r="M104" s="31"/>
      <c r="N104" s="31">
        <v>40138000</v>
      </c>
      <c r="O104" s="31"/>
      <c r="P104" s="31">
        <f t="shared" si="2"/>
        <v>40138000</v>
      </c>
    </row>
    <row r="105" spans="1:16" ht="13.5" hidden="1">
      <c r="A105" s="98" t="s">
        <v>289</v>
      </c>
      <c r="B105" s="98" t="s">
        <v>11</v>
      </c>
      <c r="C105" s="99"/>
      <c r="D105" s="23">
        <v>43425000</v>
      </c>
      <c r="E105" s="23">
        <v>11725000</v>
      </c>
      <c r="F105" s="23"/>
      <c r="G105" s="23"/>
      <c r="H105" s="23"/>
      <c r="I105" s="23">
        <v>611236000</v>
      </c>
      <c r="J105" s="23"/>
      <c r="K105" s="23"/>
      <c r="L105" s="23"/>
      <c r="M105" s="23"/>
      <c r="N105" s="23">
        <v>666386000</v>
      </c>
      <c r="O105" s="23"/>
      <c r="P105" s="23">
        <f aca="true" t="shared" si="3" ref="P105:P136">N105+O105</f>
        <v>666386000</v>
      </c>
    </row>
    <row r="106" spans="1:16" ht="12.75" hidden="1">
      <c r="A106" s="91"/>
      <c r="B106" s="92" t="s">
        <v>12</v>
      </c>
      <c r="C106" s="93"/>
      <c r="D106" s="17">
        <v>88582000</v>
      </c>
      <c r="E106" s="17">
        <v>16032000</v>
      </c>
      <c r="F106" s="17">
        <v>11000</v>
      </c>
      <c r="G106" s="17"/>
      <c r="H106" s="17"/>
      <c r="I106" s="17">
        <v>642666000</v>
      </c>
      <c r="J106" s="17">
        <v>7644000</v>
      </c>
      <c r="K106" s="17">
        <v>0</v>
      </c>
      <c r="L106" s="17"/>
      <c r="M106" s="17"/>
      <c r="N106" s="17">
        <v>754935000</v>
      </c>
      <c r="O106" s="17"/>
      <c r="P106" s="17">
        <f t="shared" si="3"/>
        <v>754935000</v>
      </c>
    </row>
    <row r="107" spans="1:16" ht="12.75" hidden="1">
      <c r="A107" s="91"/>
      <c r="B107" s="92" t="s">
        <v>13</v>
      </c>
      <c r="C107" s="93"/>
      <c r="D107" s="17">
        <v>88582000</v>
      </c>
      <c r="E107" s="17">
        <v>16032000</v>
      </c>
      <c r="F107" s="17">
        <v>11000</v>
      </c>
      <c r="G107" s="17"/>
      <c r="H107" s="17"/>
      <c r="I107" s="17">
        <v>639293000</v>
      </c>
      <c r="J107" s="17">
        <v>7644000</v>
      </c>
      <c r="K107" s="17">
        <v>0</v>
      </c>
      <c r="L107" s="17"/>
      <c r="M107" s="17"/>
      <c r="N107" s="17">
        <v>751562000</v>
      </c>
      <c r="O107" s="17"/>
      <c r="P107" s="17">
        <f t="shared" si="3"/>
        <v>751562000</v>
      </c>
    </row>
    <row r="108" spans="1:16" ht="13.5" hidden="1">
      <c r="A108" s="88" t="s">
        <v>290</v>
      </c>
      <c r="B108" s="88" t="s">
        <v>11</v>
      </c>
      <c r="C108" s="89"/>
      <c r="D108" s="90">
        <v>4955000</v>
      </c>
      <c r="E108" s="90">
        <v>1338000</v>
      </c>
      <c r="F108" s="90"/>
      <c r="G108" s="90"/>
      <c r="H108" s="90"/>
      <c r="I108" s="90">
        <v>67424000</v>
      </c>
      <c r="J108" s="90"/>
      <c r="K108" s="90"/>
      <c r="L108" s="90"/>
      <c r="M108" s="90"/>
      <c r="N108" s="90">
        <v>73717000</v>
      </c>
      <c r="O108" s="90"/>
      <c r="P108" s="90">
        <f t="shared" si="3"/>
        <v>73717000</v>
      </c>
    </row>
    <row r="109" spans="1:16" ht="12.75" hidden="1">
      <c r="A109" s="91"/>
      <c r="B109" s="92" t="s">
        <v>12</v>
      </c>
      <c r="C109" s="93"/>
      <c r="D109" s="17">
        <v>5455000</v>
      </c>
      <c r="E109" s="17">
        <v>1652000</v>
      </c>
      <c r="F109" s="17">
        <v>4000</v>
      </c>
      <c r="G109" s="17"/>
      <c r="H109" s="17"/>
      <c r="I109" s="17">
        <v>70279000</v>
      </c>
      <c r="J109" s="17">
        <v>2910000</v>
      </c>
      <c r="K109" s="17">
        <v>0</v>
      </c>
      <c r="L109" s="17"/>
      <c r="M109" s="17"/>
      <c r="N109" s="17">
        <v>80300000</v>
      </c>
      <c r="O109" s="17"/>
      <c r="P109" s="17">
        <f t="shared" si="3"/>
        <v>80300000</v>
      </c>
    </row>
    <row r="110" spans="1:16" ht="12.75" hidden="1">
      <c r="A110" s="91"/>
      <c r="B110" s="92" t="s">
        <v>13</v>
      </c>
      <c r="C110" s="93"/>
      <c r="D110" s="17">
        <v>5455000</v>
      </c>
      <c r="E110" s="17">
        <v>1652000</v>
      </c>
      <c r="F110" s="17">
        <v>4000</v>
      </c>
      <c r="G110" s="17"/>
      <c r="H110" s="17"/>
      <c r="I110" s="17">
        <v>70279000</v>
      </c>
      <c r="J110" s="17">
        <v>2910000</v>
      </c>
      <c r="K110" s="17">
        <v>0</v>
      </c>
      <c r="L110" s="17"/>
      <c r="M110" s="17"/>
      <c r="N110" s="17">
        <v>80300000</v>
      </c>
      <c r="O110" s="17"/>
      <c r="P110" s="17">
        <f t="shared" si="3"/>
        <v>80300000</v>
      </c>
    </row>
    <row r="111" spans="1:16" ht="13.5" hidden="1">
      <c r="A111" s="88" t="s">
        <v>291</v>
      </c>
      <c r="B111" s="88" t="s">
        <v>11</v>
      </c>
      <c r="C111" s="89"/>
      <c r="D111" s="90">
        <v>11343000</v>
      </c>
      <c r="E111" s="90">
        <v>3063000</v>
      </c>
      <c r="F111" s="90"/>
      <c r="G111" s="90"/>
      <c r="H111" s="90"/>
      <c r="I111" s="90">
        <v>141099000</v>
      </c>
      <c r="J111" s="90"/>
      <c r="K111" s="90"/>
      <c r="L111" s="90"/>
      <c r="M111" s="90"/>
      <c r="N111" s="90">
        <v>155505000</v>
      </c>
      <c r="O111" s="90"/>
      <c r="P111" s="90">
        <f t="shared" si="3"/>
        <v>155505000</v>
      </c>
    </row>
    <row r="112" spans="1:16" ht="12.75" hidden="1">
      <c r="A112" s="91"/>
      <c r="B112" s="92" t="s">
        <v>12</v>
      </c>
      <c r="C112" s="93"/>
      <c r="D112" s="17">
        <v>11765000</v>
      </c>
      <c r="E112" s="17">
        <v>3452000</v>
      </c>
      <c r="F112" s="17"/>
      <c r="G112" s="17"/>
      <c r="H112" s="17">
        <v>0</v>
      </c>
      <c r="I112" s="17">
        <v>156272000</v>
      </c>
      <c r="J112" s="17">
        <v>4578000</v>
      </c>
      <c r="K112" s="17"/>
      <c r="L112" s="17"/>
      <c r="M112" s="17"/>
      <c r="N112" s="17">
        <v>176067000</v>
      </c>
      <c r="O112" s="17"/>
      <c r="P112" s="17">
        <f t="shared" si="3"/>
        <v>176067000</v>
      </c>
    </row>
    <row r="113" spans="1:16" ht="12.75" hidden="1">
      <c r="A113" s="91"/>
      <c r="B113" s="92" t="s">
        <v>13</v>
      </c>
      <c r="C113" s="93"/>
      <c r="D113" s="17">
        <v>11765000</v>
      </c>
      <c r="E113" s="17">
        <v>3452000</v>
      </c>
      <c r="F113" s="17"/>
      <c r="G113" s="17"/>
      <c r="H113" s="17">
        <v>0</v>
      </c>
      <c r="I113" s="17">
        <v>156272000</v>
      </c>
      <c r="J113" s="17">
        <v>4578000</v>
      </c>
      <c r="K113" s="17"/>
      <c r="L113" s="17"/>
      <c r="M113" s="17"/>
      <c r="N113" s="17">
        <v>176067000</v>
      </c>
      <c r="O113" s="17"/>
      <c r="P113" s="17">
        <f t="shared" si="3"/>
        <v>176067000</v>
      </c>
    </row>
    <row r="114" spans="1:16" ht="13.5" hidden="1">
      <c r="A114" s="88" t="s">
        <v>292</v>
      </c>
      <c r="B114" s="88" t="s">
        <v>11</v>
      </c>
      <c r="C114" s="89"/>
      <c r="D114" s="90">
        <v>5105000</v>
      </c>
      <c r="E114" s="90">
        <v>1379000</v>
      </c>
      <c r="F114" s="90"/>
      <c r="G114" s="90"/>
      <c r="H114" s="90"/>
      <c r="I114" s="90">
        <v>68338000</v>
      </c>
      <c r="J114" s="90"/>
      <c r="K114" s="90"/>
      <c r="L114" s="90"/>
      <c r="M114" s="90"/>
      <c r="N114" s="90">
        <v>74822000</v>
      </c>
      <c r="O114" s="90"/>
      <c r="P114" s="90">
        <f t="shared" si="3"/>
        <v>74822000</v>
      </c>
    </row>
    <row r="115" spans="1:16" ht="12.75" hidden="1">
      <c r="A115" s="91"/>
      <c r="B115" s="92" t="s">
        <v>12</v>
      </c>
      <c r="C115" s="93"/>
      <c r="D115" s="17">
        <v>5845000</v>
      </c>
      <c r="E115" s="17">
        <v>1821000</v>
      </c>
      <c r="F115" s="17">
        <v>1000</v>
      </c>
      <c r="G115" s="17"/>
      <c r="H115" s="17">
        <v>6000</v>
      </c>
      <c r="I115" s="17">
        <v>72591000</v>
      </c>
      <c r="J115" s="17">
        <v>2656000</v>
      </c>
      <c r="K115" s="17">
        <v>0</v>
      </c>
      <c r="L115" s="17"/>
      <c r="M115" s="17"/>
      <c r="N115" s="17">
        <v>82920000</v>
      </c>
      <c r="O115" s="17"/>
      <c r="P115" s="17">
        <f t="shared" si="3"/>
        <v>82920000</v>
      </c>
    </row>
    <row r="116" spans="1:16" ht="12.75" hidden="1">
      <c r="A116" s="91"/>
      <c r="B116" s="92" t="s">
        <v>13</v>
      </c>
      <c r="C116" s="93"/>
      <c r="D116" s="17">
        <v>5845000</v>
      </c>
      <c r="E116" s="17">
        <v>1821000</v>
      </c>
      <c r="F116" s="17">
        <v>1000</v>
      </c>
      <c r="G116" s="17"/>
      <c r="H116" s="17">
        <v>6000</v>
      </c>
      <c r="I116" s="17">
        <v>72591000</v>
      </c>
      <c r="J116" s="17">
        <v>2656000</v>
      </c>
      <c r="K116" s="17">
        <v>0</v>
      </c>
      <c r="L116" s="17"/>
      <c r="M116" s="17"/>
      <c r="N116" s="17">
        <v>82920000</v>
      </c>
      <c r="O116" s="17"/>
      <c r="P116" s="17">
        <f t="shared" si="3"/>
        <v>82920000</v>
      </c>
    </row>
    <row r="117" spans="1:16" ht="13.5">
      <c r="A117" s="88" t="s">
        <v>293</v>
      </c>
      <c r="B117" s="88" t="s">
        <v>11</v>
      </c>
      <c r="C117" s="89"/>
      <c r="D117" s="90">
        <v>5175000</v>
      </c>
      <c r="E117" s="90">
        <v>1397000</v>
      </c>
      <c r="F117" s="90"/>
      <c r="G117" s="90"/>
      <c r="H117" s="90"/>
      <c r="I117" s="90">
        <v>66728000</v>
      </c>
      <c r="J117" s="90"/>
      <c r="K117" s="90"/>
      <c r="L117" s="90"/>
      <c r="M117" s="90"/>
      <c r="N117" s="90">
        <v>73300000</v>
      </c>
      <c r="O117" s="90"/>
      <c r="P117" s="90">
        <f t="shared" si="3"/>
        <v>73300000</v>
      </c>
    </row>
    <row r="118" spans="1:16" ht="12.75">
      <c r="A118" s="91"/>
      <c r="B118" s="92" t="s">
        <v>12</v>
      </c>
      <c r="C118" s="93"/>
      <c r="D118" s="17">
        <v>5490000</v>
      </c>
      <c r="E118" s="17">
        <v>1397000</v>
      </c>
      <c r="F118" s="17">
        <v>3000</v>
      </c>
      <c r="G118" s="17"/>
      <c r="H118" s="17"/>
      <c r="I118" s="17">
        <v>69029000</v>
      </c>
      <c r="J118" s="17">
        <v>6248000</v>
      </c>
      <c r="K118" s="17">
        <v>0</v>
      </c>
      <c r="L118" s="17"/>
      <c r="M118" s="17"/>
      <c r="N118" s="17">
        <v>82167000</v>
      </c>
      <c r="O118" s="17"/>
      <c r="P118" s="17">
        <f t="shared" si="3"/>
        <v>82167000</v>
      </c>
    </row>
    <row r="119" spans="1:16" ht="12.75">
      <c r="A119" s="91"/>
      <c r="B119" s="92" t="s">
        <v>13</v>
      </c>
      <c r="C119" s="93"/>
      <c r="D119" s="17">
        <v>5490000</v>
      </c>
      <c r="E119" s="17">
        <v>1397000</v>
      </c>
      <c r="F119" s="17">
        <v>3000</v>
      </c>
      <c r="G119" s="17"/>
      <c r="H119" s="17"/>
      <c r="I119" s="17">
        <v>69029000</v>
      </c>
      <c r="J119" s="17">
        <v>6248000</v>
      </c>
      <c r="K119" s="17">
        <v>0</v>
      </c>
      <c r="L119" s="17"/>
      <c r="M119" s="17"/>
      <c r="N119" s="17">
        <v>82167000</v>
      </c>
      <c r="O119" s="17"/>
      <c r="P119" s="17">
        <f t="shared" si="3"/>
        <v>82167000</v>
      </c>
    </row>
    <row r="120" spans="1:16" ht="13.5">
      <c r="A120" s="88" t="s">
        <v>294</v>
      </c>
      <c r="B120" s="88" t="s">
        <v>11</v>
      </c>
      <c r="C120" s="89"/>
      <c r="D120" s="90">
        <v>7499000</v>
      </c>
      <c r="E120" s="90">
        <v>2025000</v>
      </c>
      <c r="F120" s="90"/>
      <c r="G120" s="90"/>
      <c r="H120" s="90"/>
      <c r="I120" s="90">
        <v>98374000</v>
      </c>
      <c r="J120" s="90"/>
      <c r="K120" s="90"/>
      <c r="L120" s="90"/>
      <c r="M120" s="90"/>
      <c r="N120" s="90">
        <v>107898000</v>
      </c>
      <c r="O120" s="90"/>
      <c r="P120" s="90">
        <f t="shared" si="3"/>
        <v>107898000</v>
      </c>
    </row>
    <row r="121" spans="1:16" ht="12.75">
      <c r="A121" s="91"/>
      <c r="B121" s="92" t="s">
        <v>12</v>
      </c>
      <c r="C121" s="93"/>
      <c r="D121" s="17">
        <v>7891000</v>
      </c>
      <c r="E121" s="17">
        <v>2353000</v>
      </c>
      <c r="F121" s="17">
        <v>5000</v>
      </c>
      <c r="G121" s="17"/>
      <c r="H121" s="17"/>
      <c r="I121" s="17">
        <v>104623000</v>
      </c>
      <c r="J121" s="17">
        <v>3415000</v>
      </c>
      <c r="K121" s="17">
        <v>0</v>
      </c>
      <c r="L121" s="17"/>
      <c r="M121" s="17"/>
      <c r="N121" s="17">
        <v>118287000</v>
      </c>
      <c r="O121" s="17"/>
      <c r="P121" s="17">
        <f t="shared" si="3"/>
        <v>118287000</v>
      </c>
    </row>
    <row r="122" spans="1:16" ht="12.75">
      <c r="A122" s="91"/>
      <c r="B122" s="92" t="s">
        <v>13</v>
      </c>
      <c r="C122" s="93"/>
      <c r="D122" s="17">
        <v>7891000</v>
      </c>
      <c r="E122" s="17">
        <v>2353000</v>
      </c>
      <c r="F122" s="17">
        <v>5000</v>
      </c>
      <c r="G122" s="17"/>
      <c r="H122" s="17"/>
      <c r="I122" s="17">
        <v>102134000</v>
      </c>
      <c r="J122" s="17">
        <v>3415000</v>
      </c>
      <c r="K122" s="17">
        <v>0</v>
      </c>
      <c r="L122" s="17"/>
      <c r="M122" s="17"/>
      <c r="N122" s="17">
        <v>115798000</v>
      </c>
      <c r="O122" s="17"/>
      <c r="P122" s="17">
        <f t="shared" si="3"/>
        <v>115798000</v>
      </c>
    </row>
    <row r="123" spans="1:16" ht="13.5">
      <c r="A123" s="88" t="s">
        <v>295</v>
      </c>
      <c r="B123" s="88" t="s">
        <v>11</v>
      </c>
      <c r="C123" s="89"/>
      <c r="D123" s="90">
        <v>5852000</v>
      </c>
      <c r="E123" s="90">
        <v>1580000</v>
      </c>
      <c r="F123" s="90"/>
      <c r="G123" s="90"/>
      <c r="H123" s="90"/>
      <c r="I123" s="90">
        <v>88756000</v>
      </c>
      <c r="J123" s="90"/>
      <c r="K123" s="90"/>
      <c r="L123" s="90"/>
      <c r="M123" s="90"/>
      <c r="N123" s="90">
        <v>96188000</v>
      </c>
      <c r="O123" s="90"/>
      <c r="P123" s="90">
        <f t="shared" si="3"/>
        <v>96188000</v>
      </c>
    </row>
    <row r="124" spans="1:16" ht="12.75">
      <c r="A124" s="91"/>
      <c r="B124" s="92" t="s">
        <v>12</v>
      </c>
      <c r="C124" s="93"/>
      <c r="D124" s="17">
        <v>5878000</v>
      </c>
      <c r="E124" s="17">
        <v>1580000</v>
      </c>
      <c r="F124" s="17"/>
      <c r="G124" s="17"/>
      <c r="H124" s="17"/>
      <c r="I124" s="17">
        <v>92103000</v>
      </c>
      <c r="J124" s="17">
        <v>8233000</v>
      </c>
      <c r="K124" s="17">
        <v>0</v>
      </c>
      <c r="L124" s="17"/>
      <c r="M124" s="17"/>
      <c r="N124" s="17">
        <v>107794000</v>
      </c>
      <c r="O124" s="17"/>
      <c r="P124" s="17">
        <f t="shared" si="3"/>
        <v>107794000</v>
      </c>
    </row>
    <row r="125" spans="1:16" ht="12.75">
      <c r="A125" s="91"/>
      <c r="B125" s="92" t="s">
        <v>13</v>
      </c>
      <c r="C125" s="93"/>
      <c r="D125" s="17">
        <v>5878000</v>
      </c>
      <c r="E125" s="17">
        <v>1580000</v>
      </c>
      <c r="F125" s="17"/>
      <c r="G125" s="17"/>
      <c r="H125" s="17"/>
      <c r="I125" s="17">
        <v>92103000</v>
      </c>
      <c r="J125" s="17">
        <v>8233000</v>
      </c>
      <c r="K125" s="17">
        <v>0</v>
      </c>
      <c r="L125" s="17"/>
      <c r="M125" s="17"/>
      <c r="N125" s="17">
        <v>107794000</v>
      </c>
      <c r="O125" s="17"/>
      <c r="P125" s="17">
        <f t="shared" si="3"/>
        <v>107794000</v>
      </c>
    </row>
    <row r="126" spans="1:16" ht="13.5">
      <c r="A126" s="88" t="s">
        <v>296</v>
      </c>
      <c r="B126" s="88" t="s">
        <v>11</v>
      </c>
      <c r="C126" s="89"/>
      <c r="D126" s="90">
        <v>5800000</v>
      </c>
      <c r="E126" s="90">
        <v>1566000</v>
      </c>
      <c r="F126" s="90"/>
      <c r="G126" s="90"/>
      <c r="H126" s="90"/>
      <c r="I126" s="90">
        <v>84042000</v>
      </c>
      <c r="J126" s="90"/>
      <c r="K126" s="90"/>
      <c r="L126" s="90"/>
      <c r="M126" s="90"/>
      <c r="N126" s="90">
        <v>91408000</v>
      </c>
      <c r="O126" s="90"/>
      <c r="P126" s="90">
        <f t="shared" si="3"/>
        <v>91408000</v>
      </c>
    </row>
    <row r="127" spans="1:16" ht="12.75">
      <c r="A127" s="91"/>
      <c r="B127" s="92" t="s">
        <v>12</v>
      </c>
      <c r="C127" s="93"/>
      <c r="D127" s="17">
        <v>6140000</v>
      </c>
      <c r="E127" s="17">
        <v>1566000</v>
      </c>
      <c r="F127" s="17">
        <v>1000</v>
      </c>
      <c r="G127" s="17"/>
      <c r="H127" s="17"/>
      <c r="I127" s="17">
        <v>88054000</v>
      </c>
      <c r="J127" s="17">
        <v>3685000</v>
      </c>
      <c r="K127" s="17">
        <v>0</v>
      </c>
      <c r="L127" s="17"/>
      <c r="M127" s="17"/>
      <c r="N127" s="17">
        <v>99446000</v>
      </c>
      <c r="O127" s="17"/>
      <c r="P127" s="17">
        <f t="shared" si="3"/>
        <v>99446000</v>
      </c>
    </row>
    <row r="128" spans="1:16" ht="12.75">
      <c r="A128" s="91"/>
      <c r="B128" s="92" t="s">
        <v>13</v>
      </c>
      <c r="C128" s="93"/>
      <c r="D128" s="17">
        <v>6140000</v>
      </c>
      <c r="E128" s="17">
        <v>1566000</v>
      </c>
      <c r="F128" s="17">
        <v>1000</v>
      </c>
      <c r="G128" s="17"/>
      <c r="H128" s="17"/>
      <c r="I128" s="17">
        <v>88054000</v>
      </c>
      <c r="J128" s="17">
        <v>3685000</v>
      </c>
      <c r="K128" s="17">
        <v>0</v>
      </c>
      <c r="L128" s="17"/>
      <c r="M128" s="17"/>
      <c r="N128" s="17">
        <v>99446000</v>
      </c>
      <c r="O128" s="17"/>
      <c r="P128" s="17">
        <f t="shared" si="3"/>
        <v>99446000</v>
      </c>
    </row>
    <row r="129" spans="1:16" ht="13.5">
      <c r="A129" s="88" t="s">
        <v>297</v>
      </c>
      <c r="B129" s="88" t="s">
        <v>11</v>
      </c>
      <c r="C129" s="89"/>
      <c r="D129" s="90">
        <v>7637000</v>
      </c>
      <c r="E129" s="90">
        <v>2062000</v>
      </c>
      <c r="F129" s="90"/>
      <c r="G129" s="90"/>
      <c r="H129" s="90"/>
      <c r="I129" s="90">
        <v>113393000</v>
      </c>
      <c r="J129" s="90"/>
      <c r="K129" s="90"/>
      <c r="L129" s="90"/>
      <c r="M129" s="90"/>
      <c r="N129" s="90">
        <v>123092000</v>
      </c>
      <c r="O129" s="90"/>
      <c r="P129" s="90">
        <f t="shared" si="3"/>
        <v>123092000</v>
      </c>
    </row>
    <row r="130" spans="1:16" ht="12.75">
      <c r="A130" s="91"/>
      <c r="B130" s="92" t="s">
        <v>12</v>
      </c>
      <c r="C130" s="93"/>
      <c r="D130" s="17">
        <v>8759000</v>
      </c>
      <c r="E130" s="17">
        <v>2062000</v>
      </c>
      <c r="F130" s="17">
        <v>1000</v>
      </c>
      <c r="G130" s="17"/>
      <c r="H130" s="17">
        <v>2000</v>
      </c>
      <c r="I130" s="17">
        <v>112232000</v>
      </c>
      <c r="J130" s="17">
        <v>6687000</v>
      </c>
      <c r="K130" s="17">
        <v>0</v>
      </c>
      <c r="L130" s="17"/>
      <c r="M130" s="17"/>
      <c r="N130" s="17">
        <v>129743000</v>
      </c>
      <c r="O130" s="17"/>
      <c r="P130" s="17">
        <f t="shared" si="3"/>
        <v>129743000</v>
      </c>
    </row>
    <row r="131" spans="1:16" ht="12.75">
      <c r="A131" s="91"/>
      <c r="B131" s="92" t="s">
        <v>13</v>
      </c>
      <c r="C131" s="93"/>
      <c r="D131" s="17">
        <v>8759000</v>
      </c>
      <c r="E131" s="17">
        <v>2062000</v>
      </c>
      <c r="F131" s="17">
        <v>1000</v>
      </c>
      <c r="G131" s="17"/>
      <c r="H131" s="17">
        <v>2000</v>
      </c>
      <c r="I131" s="17">
        <v>112232000</v>
      </c>
      <c r="J131" s="17">
        <v>6687000</v>
      </c>
      <c r="K131" s="17">
        <v>0</v>
      </c>
      <c r="L131" s="17"/>
      <c r="M131" s="17"/>
      <c r="N131" s="17">
        <v>129743000</v>
      </c>
      <c r="O131" s="17"/>
      <c r="P131" s="17">
        <f t="shared" si="3"/>
        <v>129743000</v>
      </c>
    </row>
    <row r="132" spans="1:16" ht="13.5">
      <c r="A132" s="88" t="s">
        <v>298</v>
      </c>
      <c r="B132" s="88" t="s">
        <v>11</v>
      </c>
      <c r="C132" s="89"/>
      <c r="D132" s="90">
        <v>11461000</v>
      </c>
      <c r="E132" s="90">
        <v>3094000</v>
      </c>
      <c r="F132" s="90"/>
      <c r="G132" s="90"/>
      <c r="H132" s="90"/>
      <c r="I132" s="90">
        <v>133395000</v>
      </c>
      <c r="J132" s="90"/>
      <c r="K132" s="90"/>
      <c r="L132" s="90"/>
      <c r="M132" s="90"/>
      <c r="N132" s="90">
        <v>147950000</v>
      </c>
      <c r="O132" s="90"/>
      <c r="P132" s="90">
        <f t="shared" si="3"/>
        <v>147950000</v>
      </c>
    </row>
    <row r="133" spans="1:16" ht="12.75">
      <c r="A133" s="91"/>
      <c r="B133" s="92" t="s">
        <v>12</v>
      </c>
      <c r="C133" s="93"/>
      <c r="D133" s="17">
        <v>12453000</v>
      </c>
      <c r="E133" s="17">
        <v>3597000</v>
      </c>
      <c r="F133" s="17">
        <v>3000</v>
      </c>
      <c r="G133" s="17"/>
      <c r="H133" s="17"/>
      <c r="I133" s="17">
        <v>138565000</v>
      </c>
      <c r="J133" s="17">
        <v>6645000</v>
      </c>
      <c r="K133" s="17">
        <v>0</v>
      </c>
      <c r="L133" s="17"/>
      <c r="M133" s="17"/>
      <c r="N133" s="17">
        <v>161263000</v>
      </c>
      <c r="O133" s="17"/>
      <c r="P133" s="17">
        <f t="shared" si="3"/>
        <v>161263000</v>
      </c>
    </row>
    <row r="134" spans="1:16" ht="12.75">
      <c r="A134" s="91"/>
      <c r="B134" s="92" t="s">
        <v>13</v>
      </c>
      <c r="C134" s="93"/>
      <c r="D134" s="17">
        <v>12453000</v>
      </c>
      <c r="E134" s="17">
        <v>3597000</v>
      </c>
      <c r="F134" s="17">
        <v>3000</v>
      </c>
      <c r="G134" s="17"/>
      <c r="H134" s="17"/>
      <c r="I134" s="17">
        <v>138565000</v>
      </c>
      <c r="J134" s="17">
        <v>6645000</v>
      </c>
      <c r="K134" s="17">
        <v>0</v>
      </c>
      <c r="L134" s="17"/>
      <c r="M134" s="17"/>
      <c r="N134" s="17">
        <v>161263000</v>
      </c>
      <c r="O134" s="17"/>
      <c r="P134" s="17">
        <f t="shared" si="3"/>
        <v>161263000</v>
      </c>
    </row>
    <row r="135" spans="1:16" ht="13.5">
      <c r="A135" s="88" t="s">
        <v>299</v>
      </c>
      <c r="B135" s="88" t="s">
        <v>11</v>
      </c>
      <c r="C135" s="89"/>
      <c r="D135" s="90">
        <v>8128000</v>
      </c>
      <c r="E135" s="90">
        <v>2195000</v>
      </c>
      <c r="F135" s="90"/>
      <c r="G135" s="90"/>
      <c r="H135" s="90"/>
      <c r="I135" s="90">
        <v>113027000</v>
      </c>
      <c r="J135" s="90"/>
      <c r="K135" s="90"/>
      <c r="L135" s="90"/>
      <c r="M135" s="90"/>
      <c r="N135" s="90">
        <v>123350000</v>
      </c>
      <c r="O135" s="90"/>
      <c r="P135" s="90">
        <f t="shared" si="3"/>
        <v>123350000</v>
      </c>
    </row>
    <row r="136" spans="1:16" ht="12.75">
      <c r="A136" s="91"/>
      <c r="B136" s="92" t="s">
        <v>12</v>
      </c>
      <c r="C136" s="93"/>
      <c r="D136" s="17">
        <v>8750000</v>
      </c>
      <c r="E136" s="17">
        <v>2195000</v>
      </c>
      <c r="F136" s="17">
        <v>2000</v>
      </c>
      <c r="G136" s="17"/>
      <c r="H136" s="17">
        <v>10000</v>
      </c>
      <c r="I136" s="17">
        <v>119098000</v>
      </c>
      <c r="J136" s="17">
        <v>6221000</v>
      </c>
      <c r="K136" s="17">
        <v>0</v>
      </c>
      <c r="L136" s="17"/>
      <c r="M136" s="17"/>
      <c r="N136" s="17">
        <v>136276000</v>
      </c>
      <c r="O136" s="17"/>
      <c r="P136" s="17">
        <f t="shared" si="3"/>
        <v>136276000</v>
      </c>
    </row>
    <row r="137" spans="1:16" ht="12.75">
      <c r="A137" s="91"/>
      <c r="B137" s="92" t="s">
        <v>13</v>
      </c>
      <c r="C137" s="93"/>
      <c r="D137" s="17">
        <v>8750000</v>
      </c>
      <c r="E137" s="17">
        <v>2195000</v>
      </c>
      <c r="F137" s="17">
        <v>2000</v>
      </c>
      <c r="G137" s="17"/>
      <c r="H137" s="17">
        <v>10000</v>
      </c>
      <c r="I137" s="17">
        <v>119098000</v>
      </c>
      <c r="J137" s="17">
        <v>6221000</v>
      </c>
      <c r="K137" s="17">
        <v>0</v>
      </c>
      <c r="L137" s="17"/>
      <c r="M137" s="17"/>
      <c r="N137" s="17">
        <v>136276000</v>
      </c>
      <c r="O137" s="17"/>
      <c r="P137" s="17">
        <f aca="true" t="shared" si="4" ref="P137:P168">N137+O137</f>
        <v>136276000</v>
      </c>
    </row>
    <row r="138" spans="1:16" ht="13.5">
      <c r="A138" s="88" t="s">
        <v>300</v>
      </c>
      <c r="B138" s="88" t="s">
        <v>11</v>
      </c>
      <c r="C138" s="89"/>
      <c r="D138" s="90">
        <v>4137000</v>
      </c>
      <c r="E138" s="90">
        <v>1117000</v>
      </c>
      <c r="F138" s="90"/>
      <c r="G138" s="90"/>
      <c r="H138" s="90"/>
      <c r="I138" s="90">
        <v>60450000</v>
      </c>
      <c r="J138" s="90"/>
      <c r="K138" s="90"/>
      <c r="L138" s="90"/>
      <c r="M138" s="90"/>
      <c r="N138" s="90">
        <v>65704000</v>
      </c>
      <c r="O138" s="90"/>
      <c r="P138" s="90">
        <f t="shared" si="4"/>
        <v>65704000</v>
      </c>
    </row>
    <row r="139" spans="1:16" ht="12.75">
      <c r="A139" s="91"/>
      <c r="B139" s="92" t="s">
        <v>12</v>
      </c>
      <c r="C139" s="93"/>
      <c r="D139" s="17">
        <v>4277000</v>
      </c>
      <c r="E139" s="17">
        <v>1117000</v>
      </c>
      <c r="F139" s="17"/>
      <c r="G139" s="17"/>
      <c r="H139" s="17"/>
      <c r="I139" s="17">
        <v>66077000</v>
      </c>
      <c r="J139" s="17">
        <v>1610000</v>
      </c>
      <c r="K139" s="17">
        <v>0</v>
      </c>
      <c r="L139" s="17"/>
      <c r="M139" s="17"/>
      <c r="N139" s="17">
        <v>73081000</v>
      </c>
      <c r="O139" s="17"/>
      <c r="P139" s="17">
        <f t="shared" si="4"/>
        <v>73081000</v>
      </c>
    </row>
    <row r="140" spans="1:16" ht="12.75">
      <c r="A140" s="91"/>
      <c r="B140" s="92" t="s">
        <v>13</v>
      </c>
      <c r="C140" s="93"/>
      <c r="D140" s="17">
        <v>4277000</v>
      </c>
      <c r="E140" s="17">
        <v>1117000</v>
      </c>
      <c r="F140" s="17"/>
      <c r="G140" s="17"/>
      <c r="H140" s="17"/>
      <c r="I140" s="17">
        <v>66077000</v>
      </c>
      <c r="J140" s="17">
        <v>1610000</v>
      </c>
      <c r="K140" s="17">
        <v>0</v>
      </c>
      <c r="L140" s="17"/>
      <c r="M140" s="17"/>
      <c r="N140" s="17">
        <v>73081000</v>
      </c>
      <c r="O140" s="17"/>
      <c r="P140" s="17">
        <f t="shared" si="4"/>
        <v>73081000</v>
      </c>
    </row>
    <row r="141" spans="1:16" ht="13.5">
      <c r="A141" s="88" t="s">
        <v>301</v>
      </c>
      <c r="B141" s="88" t="s">
        <v>11</v>
      </c>
      <c r="C141" s="89"/>
      <c r="D141" s="90">
        <v>5924000</v>
      </c>
      <c r="E141" s="90">
        <v>1600000</v>
      </c>
      <c r="F141" s="90"/>
      <c r="G141" s="90"/>
      <c r="H141" s="90"/>
      <c r="I141" s="90">
        <v>69434000</v>
      </c>
      <c r="J141" s="90"/>
      <c r="K141" s="90"/>
      <c r="L141" s="90"/>
      <c r="M141" s="90"/>
      <c r="N141" s="90">
        <v>76958000</v>
      </c>
      <c r="O141" s="90"/>
      <c r="P141" s="90">
        <f t="shared" si="4"/>
        <v>76958000</v>
      </c>
    </row>
    <row r="142" spans="1:16" ht="12.75">
      <c r="A142" s="91"/>
      <c r="B142" s="92" t="s">
        <v>12</v>
      </c>
      <c r="C142" s="93"/>
      <c r="D142" s="17">
        <v>6385000</v>
      </c>
      <c r="E142" s="17">
        <v>1600000</v>
      </c>
      <c r="F142" s="17"/>
      <c r="G142" s="17"/>
      <c r="H142" s="17"/>
      <c r="I142" s="17">
        <v>72358000</v>
      </c>
      <c r="J142" s="17">
        <v>3296000</v>
      </c>
      <c r="K142" s="17">
        <v>0</v>
      </c>
      <c r="L142" s="17"/>
      <c r="M142" s="17"/>
      <c r="N142" s="17">
        <v>83639000</v>
      </c>
      <c r="O142" s="17"/>
      <c r="P142" s="17">
        <f t="shared" si="4"/>
        <v>83639000</v>
      </c>
    </row>
    <row r="143" spans="1:16" ht="12.75">
      <c r="A143" s="91"/>
      <c r="B143" s="92" t="s">
        <v>13</v>
      </c>
      <c r="C143" s="93"/>
      <c r="D143" s="17">
        <v>6385000</v>
      </c>
      <c r="E143" s="17">
        <v>1600000</v>
      </c>
      <c r="F143" s="17"/>
      <c r="G143" s="17"/>
      <c r="H143" s="17"/>
      <c r="I143" s="17">
        <v>72358000</v>
      </c>
      <c r="J143" s="17">
        <v>3296000</v>
      </c>
      <c r="K143" s="17">
        <v>0</v>
      </c>
      <c r="L143" s="17"/>
      <c r="M143" s="17"/>
      <c r="N143" s="17">
        <v>83639000</v>
      </c>
      <c r="O143" s="17"/>
      <c r="P143" s="17">
        <f t="shared" si="4"/>
        <v>83639000</v>
      </c>
    </row>
    <row r="144" spans="1:16" ht="13.5">
      <c r="A144" s="88" t="s">
        <v>302</v>
      </c>
      <c r="B144" s="88" t="s">
        <v>11</v>
      </c>
      <c r="C144" s="89"/>
      <c r="D144" s="90">
        <v>5622000</v>
      </c>
      <c r="E144" s="90">
        <v>1518000</v>
      </c>
      <c r="F144" s="90"/>
      <c r="G144" s="90"/>
      <c r="H144" s="90"/>
      <c r="I144" s="90">
        <v>70012000</v>
      </c>
      <c r="J144" s="90"/>
      <c r="K144" s="90"/>
      <c r="L144" s="90"/>
      <c r="M144" s="90"/>
      <c r="N144" s="90">
        <v>77152000</v>
      </c>
      <c r="O144" s="90"/>
      <c r="P144" s="90">
        <f t="shared" si="4"/>
        <v>77152000</v>
      </c>
    </row>
    <row r="145" spans="1:16" ht="12.75">
      <c r="A145" s="91"/>
      <c r="B145" s="92" t="s">
        <v>12</v>
      </c>
      <c r="C145" s="93"/>
      <c r="D145" s="17">
        <v>6213000</v>
      </c>
      <c r="E145" s="17">
        <v>1833000</v>
      </c>
      <c r="F145" s="17"/>
      <c r="G145" s="17"/>
      <c r="H145" s="17"/>
      <c r="I145" s="17">
        <v>74840000</v>
      </c>
      <c r="J145" s="17">
        <v>1637000</v>
      </c>
      <c r="K145" s="17">
        <v>0</v>
      </c>
      <c r="L145" s="17"/>
      <c r="M145" s="17"/>
      <c r="N145" s="17">
        <v>84523000</v>
      </c>
      <c r="O145" s="17"/>
      <c r="P145" s="17">
        <f t="shared" si="4"/>
        <v>84523000</v>
      </c>
    </row>
    <row r="146" spans="1:16" ht="12.75">
      <c r="A146" s="91"/>
      <c r="B146" s="92" t="s">
        <v>13</v>
      </c>
      <c r="C146" s="93"/>
      <c r="D146" s="17">
        <v>6213000</v>
      </c>
      <c r="E146" s="17">
        <v>1833000</v>
      </c>
      <c r="F146" s="17"/>
      <c r="G146" s="17"/>
      <c r="H146" s="17"/>
      <c r="I146" s="17">
        <v>74840000</v>
      </c>
      <c r="J146" s="17">
        <v>1637000</v>
      </c>
      <c r="K146" s="17">
        <v>0</v>
      </c>
      <c r="L146" s="17"/>
      <c r="M146" s="17"/>
      <c r="N146" s="17">
        <v>84523000</v>
      </c>
      <c r="O146" s="17"/>
      <c r="P146" s="17">
        <f t="shared" si="4"/>
        <v>84523000</v>
      </c>
    </row>
    <row r="147" spans="1:16" ht="13.5">
      <c r="A147" s="88" t="s">
        <v>303</v>
      </c>
      <c r="B147" s="88" t="s">
        <v>11</v>
      </c>
      <c r="C147" s="89"/>
      <c r="D147" s="90">
        <v>9646000</v>
      </c>
      <c r="E147" s="90">
        <v>2604000</v>
      </c>
      <c r="F147" s="90"/>
      <c r="G147" s="90"/>
      <c r="H147" s="90"/>
      <c r="I147" s="90">
        <v>96200000</v>
      </c>
      <c r="J147" s="90"/>
      <c r="K147" s="90"/>
      <c r="L147" s="90"/>
      <c r="M147" s="90"/>
      <c r="N147" s="90">
        <v>108450000</v>
      </c>
      <c r="O147" s="90"/>
      <c r="P147" s="90">
        <f t="shared" si="4"/>
        <v>108450000</v>
      </c>
    </row>
    <row r="148" spans="1:16" ht="12.75">
      <c r="A148" s="91"/>
      <c r="B148" s="92" t="s">
        <v>12</v>
      </c>
      <c r="C148" s="93"/>
      <c r="D148" s="17">
        <v>10296000</v>
      </c>
      <c r="E148" s="17">
        <v>3057000</v>
      </c>
      <c r="F148" s="17"/>
      <c r="G148" s="17"/>
      <c r="H148" s="17"/>
      <c r="I148" s="17">
        <v>101241000</v>
      </c>
      <c r="J148" s="17">
        <v>2079000</v>
      </c>
      <c r="K148" s="17">
        <v>0</v>
      </c>
      <c r="L148" s="17"/>
      <c r="M148" s="17"/>
      <c r="N148" s="17">
        <v>116673000</v>
      </c>
      <c r="O148" s="17"/>
      <c r="P148" s="17">
        <f t="shared" si="4"/>
        <v>116673000</v>
      </c>
    </row>
    <row r="149" spans="1:16" ht="12.75">
      <c r="A149" s="91"/>
      <c r="B149" s="92" t="s">
        <v>13</v>
      </c>
      <c r="C149" s="93"/>
      <c r="D149" s="17">
        <v>10296000</v>
      </c>
      <c r="E149" s="17">
        <v>3057000</v>
      </c>
      <c r="F149" s="17"/>
      <c r="G149" s="17"/>
      <c r="H149" s="17"/>
      <c r="I149" s="17">
        <v>100244000</v>
      </c>
      <c r="J149" s="17">
        <v>2079000</v>
      </c>
      <c r="K149" s="17">
        <v>0</v>
      </c>
      <c r="L149" s="17"/>
      <c r="M149" s="17"/>
      <c r="N149" s="17">
        <v>115676000</v>
      </c>
      <c r="O149" s="17"/>
      <c r="P149" s="17">
        <f t="shared" si="4"/>
        <v>115676000</v>
      </c>
    </row>
    <row r="150" spans="1:16" ht="13.5">
      <c r="A150" s="88" t="s">
        <v>304</v>
      </c>
      <c r="B150" s="88" t="s">
        <v>11</v>
      </c>
      <c r="C150" s="89"/>
      <c r="D150" s="90">
        <v>8598000</v>
      </c>
      <c r="E150" s="90">
        <v>2322000</v>
      </c>
      <c r="F150" s="90"/>
      <c r="G150" s="90"/>
      <c r="H150" s="90"/>
      <c r="I150" s="90">
        <v>113974000</v>
      </c>
      <c r="J150" s="90"/>
      <c r="K150" s="90"/>
      <c r="L150" s="90"/>
      <c r="M150" s="90"/>
      <c r="N150" s="90">
        <v>124894000</v>
      </c>
      <c r="O150" s="90"/>
      <c r="P150" s="90">
        <f t="shared" si="4"/>
        <v>124894000</v>
      </c>
    </row>
    <row r="151" spans="1:16" ht="12.75">
      <c r="A151" s="91"/>
      <c r="B151" s="92" t="s">
        <v>12</v>
      </c>
      <c r="C151" s="93"/>
      <c r="D151" s="17">
        <v>8749000</v>
      </c>
      <c r="E151" s="17">
        <v>2322000</v>
      </c>
      <c r="F151" s="17"/>
      <c r="G151" s="17"/>
      <c r="H151" s="17"/>
      <c r="I151" s="17">
        <v>119593000</v>
      </c>
      <c r="J151" s="17">
        <v>2558000</v>
      </c>
      <c r="K151" s="17">
        <v>0</v>
      </c>
      <c r="L151" s="17"/>
      <c r="M151" s="17"/>
      <c r="N151" s="17">
        <v>133222000</v>
      </c>
      <c r="O151" s="17"/>
      <c r="P151" s="17">
        <f t="shared" si="4"/>
        <v>133222000</v>
      </c>
    </row>
    <row r="152" spans="1:16" ht="12.75">
      <c r="A152" s="91"/>
      <c r="B152" s="92" t="s">
        <v>13</v>
      </c>
      <c r="C152" s="93"/>
      <c r="D152" s="17">
        <v>8749000</v>
      </c>
      <c r="E152" s="17">
        <v>2322000</v>
      </c>
      <c r="F152" s="17"/>
      <c r="G152" s="17"/>
      <c r="H152" s="17"/>
      <c r="I152" s="17">
        <v>119593000</v>
      </c>
      <c r="J152" s="17">
        <v>2558000</v>
      </c>
      <c r="K152" s="17">
        <v>0</v>
      </c>
      <c r="L152" s="17"/>
      <c r="M152" s="17"/>
      <c r="N152" s="17">
        <v>133222000</v>
      </c>
      <c r="O152" s="17"/>
      <c r="P152" s="17">
        <f t="shared" si="4"/>
        <v>133222000</v>
      </c>
    </row>
    <row r="153" spans="1:16" ht="13.5">
      <c r="A153" s="88" t="s">
        <v>305</v>
      </c>
      <c r="B153" s="88" t="s">
        <v>11</v>
      </c>
      <c r="C153" s="89"/>
      <c r="D153" s="90">
        <v>6094000</v>
      </c>
      <c r="E153" s="90">
        <v>1646000</v>
      </c>
      <c r="F153" s="90"/>
      <c r="G153" s="90"/>
      <c r="H153" s="90"/>
      <c r="I153" s="90">
        <v>82094000</v>
      </c>
      <c r="J153" s="90"/>
      <c r="K153" s="90"/>
      <c r="L153" s="90"/>
      <c r="M153" s="90"/>
      <c r="N153" s="90">
        <v>89834000</v>
      </c>
      <c r="O153" s="90"/>
      <c r="P153" s="90">
        <f t="shared" si="4"/>
        <v>89834000</v>
      </c>
    </row>
    <row r="154" spans="1:16" ht="12.75">
      <c r="A154" s="91"/>
      <c r="B154" s="92" t="s">
        <v>12</v>
      </c>
      <c r="C154" s="93"/>
      <c r="D154" s="17">
        <v>6332000</v>
      </c>
      <c r="E154" s="17">
        <v>2174000</v>
      </c>
      <c r="F154" s="17">
        <v>1000</v>
      </c>
      <c r="G154" s="17"/>
      <c r="H154" s="17"/>
      <c r="I154" s="17">
        <v>85629000</v>
      </c>
      <c r="J154" s="17">
        <v>4589000</v>
      </c>
      <c r="K154" s="17">
        <v>0</v>
      </c>
      <c r="L154" s="17"/>
      <c r="M154" s="17"/>
      <c r="N154" s="17">
        <v>98725000</v>
      </c>
      <c r="O154" s="17"/>
      <c r="P154" s="17">
        <f t="shared" si="4"/>
        <v>98725000</v>
      </c>
    </row>
    <row r="155" spans="1:16" ht="12.75">
      <c r="A155" s="91"/>
      <c r="B155" s="92" t="s">
        <v>13</v>
      </c>
      <c r="C155" s="93"/>
      <c r="D155" s="17">
        <v>6332000</v>
      </c>
      <c r="E155" s="17">
        <v>2174000</v>
      </c>
      <c r="F155" s="17">
        <v>1000</v>
      </c>
      <c r="G155" s="17"/>
      <c r="H155" s="17"/>
      <c r="I155" s="17">
        <v>85629000</v>
      </c>
      <c r="J155" s="17">
        <v>4589000</v>
      </c>
      <c r="K155" s="17">
        <v>0</v>
      </c>
      <c r="L155" s="17"/>
      <c r="M155" s="17"/>
      <c r="N155" s="17">
        <v>98725000</v>
      </c>
      <c r="O155" s="17"/>
      <c r="P155" s="17">
        <f t="shared" si="4"/>
        <v>98725000</v>
      </c>
    </row>
    <row r="156" spans="1:16" ht="13.5">
      <c r="A156" s="88" t="s">
        <v>306</v>
      </c>
      <c r="B156" s="88" t="s">
        <v>11</v>
      </c>
      <c r="C156" s="89"/>
      <c r="D156" s="90">
        <v>6638000</v>
      </c>
      <c r="E156" s="90">
        <v>1792000</v>
      </c>
      <c r="F156" s="90"/>
      <c r="G156" s="90"/>
      <c r="H156" s="90"/>
      <c r="I156" s="90">
        <v>93221000</v>
      </c>
      <c r="J156" s="90"/>
      <c r="K156" s="90"/>
      <c r="L156" s="90"/>
      <c r="M156" s="90"/>
      <c r="N156" s="90">
        <v>101651000</v>
      </c>
      <c r="O156" s="90"/>
      <c r="P156" s="90">
        <f t="shared" si="4"/>
        <v>101651000</v>
      </c>
    </row>
    <row r="157" spans="1:16" ht="12.75">
      <c r="A157" s="91"/>
      <c r="B157" s="92" t="s">
        <v>12</v>
      </c>
      <c r="C157" s="93"/>
      <c r="D157" s="17">
        <v>7036000</v>
      </c>
      <c r="E157" s="17">
        <v>2085000</v>
      </c>
      <c r="F157" s="17"/>
      <c r="G157" s="17"/>
      <c r="H157" s="17"/>
      <c r="I157" s="17">
        <v>97985000</v>
      </c>
      <c r="J157" s="17">
        <v>3250000</v>
      </c>
      <c r="K157" s="17">
        <v>0</v>
      </c>
      <c r="L157" s="17"/>
      <c r="M157" s="17"/>
      <c r="N157" s="17">
        <v>110356000</v>
      </c>
      <c r="O157" s="17"/>
      <c r="P157" s="17">
        <f t="shared" si="4"/>
        <v>110356000</v>
      </c>
    </row>
    <row r="158" spans="1:16" s="97" customFormat="1" ht="12.75">
      <c r="A158" s="94"/>
      <c r="B158" s="95" t="s">
        <v>13</v>
      </c>
      <c r="C158" s="96"/>
      <c r="D158" s="31">
        <v>7036000</v>
      </c>
      <c r="E158" s="31">
        <v>2085000</v>
      </c>
      <c r="F158" s="31"/>
      <c r="G158" s="31"/>
      <c r="H158" s="31"/>
      <c r="I158" s="31">
        <v>97985000</v>
      </c>
      <c r="J158" s="31">
        <v>3250000</v>
      </c>
      <c r="K158" s="31">
        <v>0</v>
      </c>
      <c r="L158" s="31"/>
      <c r="M158" s="31"/>
      <c r="N158" s="31">
        <v>110356000</v>
      </c>
      <c r="O158" s="31"/>
      <c r="P158" s="31">
        <f t="shared" si="4"/>
        <v>110356000</v>
      </c>
    </row>
    <row r="159" spans="1:16" ht="13.5">
      <c r="A159" s="98" t="s">
        <v>307</v>
      </c>
      <c r="B159" s="98" t="s">
        <v>11</v>
      </c>
      <c r="C159" s="99"/>
      <c r="D159" s="23">
        <v>5998000</v>
      </c>
      <c r="E159" s="23">
        <v>1620000</v>
      </c>
      <c r="F159" s="23"/>
      <c r="G159" s="23"/>
      <c r="H159" s="23"/>
      <c r="I159" s="23">
        <v>70607000</v>
      </c>
      <c r="J159" s="23"/>
      <c r="K159" s="23"/>
      <c r="L159" s="23"/>
      <c r="M159" s="23"/>
      <c r="N159" s="23">
        <v>78225000</v>
      </c>
      <c r="O159" s="23"/>
      <c r="P159" s="23">
        <f t="shared" si="4"/>
        <v>78225000</v>
      </c>
    </row>
    <row r="160" spans="1:16" ht="12.75">
      <c r="A160" s="91"/>
      <c r="B160" s="92" t="s">
        <v>12</v>
      </c>
      <c r="C160" s="93"/>
      <c r="D160" s="17">
        <v>6841000</v>
      </c>
      <c r="E160" s="17">
        <v>1620000</v>
      </c>
      <c r="F160" s="17"/>
      <c r="G160" s="17"/>
      <c r="H160" s="17">
        <v>21000</v>
      </c>
      <c r="I160" s="17">
        <v>74759000</v>
      </c>
      <c r="J160" s="17">
        <v>1045000</v>
      </c>
      <c r="K160" s="17">
        <v>0</v>
      </c>
      <c r="L160" s="17"/>
      <c r="M160" s="17"/>
      <c r="N160" s="17">
        <v>84286000</v>
      </c>
      <c r="O160" s="17"/>
      <c r="P160" s="17">
        <f t="shared" si="4"/>
        <v>84286000</v>
      </c>
    </row>
    <row r="161" spans="1:16" ht="12.75">
      <c r="A161" s="91"/>
      <c r="B161" s="92" t="s">
        <v>13</v>
      </c>
      <c r="C161" s="93"/>
      <c r="D161" s="17">
        <v>6841000</v>
      </c>
      <c r="E161" s="17">
        <v>1620000</v>
      </c>
      <c r="F161" s="17"/>
      <c r="G161" s="17"/>
      <c r="H161" s="17">
        <v>21000</v>
      </c>
      <c r="I161" s="17">
        <v>74759000</v>
      </c>
      <c r="J161" s="17">
        <v>1045000</v>
      </c>
      <c r="K161" s="17">
        <v>0</v>
      </c>
      <c r="L161" s="17"/>
      <c r="M161" s="17"/>
      <c r="N161" s="17">
        <v>84286000</v>
      </c>
      <c r="O161" s="17"/>
      <c r="P161" s="17">
        <f t="shared" si="4"/>
        <v>84286000</v>
      </c>
    </row>
    <row r="162" spans="1:16" ht="13.5">
      <c r="A162" s="88" t="s">
        <v>308</v>
      </c>
      <c r="B162" s="88" t="s">
        <v>11</v>
      </c>
      <c r="C162" s="89"/>
      <c r="D162" s="90">
        <v>7484000</v>
      </c>
      <c r="E162" s="90">
        <v>2021000</v>
      </c>
      <c r="F162" s="90"/>
      <c r="G162" s="90"/>
      <c r="H162" s="90"/>
      <c r="I162" s="90">
        <v>89226000</v>
      </c>
      <c r="J162" s="90"/>
      <c r="K162" s="90"/>
      <c r="L162" s="90"/>
      <c r="M162" s="90"/>
      <c r="N162" s="90">
        <v>98731000</v>
      </c>
      <c r="O162" s="90"/>
      <c r="P162" s="90">
        <f t="shared" si="4"/>
        <v>98731000</v>
      </c>
    </row>
    <row r="163" spans="1:16" ht="12.75">
      <c r="A163" s="91"/>
      <c r="B163" s="92" t="s">
        <v>12</v>
      </c>
      <c r="C163" s="93"/>
      <c r="D163" s="17">
        <v>8007000</v>
      </c>
      <c r="E163" s="17">
        <v>2465000</v>
      </c>
      <c r="F163" s="17">
        <v>2000</v>
      </c>
      <c r="G163" s="17"/>
      <c r="H163" s="17"/>
      <c r="I163" s="17">
        <v>94747000</v>
      </c>
      <c r="J163" s="17">
        <v>3270000</v>
      </c>
      <c r="K163" s="17">
        <v>0</v>
      </c>
      <c r="L163" s="17"/>
      <c r="M163" s="17"/>
      <c r="N163" s="17">
        <v>108491000</v>
      </c>
      <c r="O163" s="17"/>
      <c r="P163" s="17">
        <f t="shared" si="4"/>
        <v>108491000</v>
      </c>
    </row>
    <row r="164" spans="1:16" ht="12.75">
      <c r="A164" s="91"/>
      <c r="B164" s="92" t="s">
        <v>13</v>
      </c>
      <c r="C164" s="93"/>
      <c r="D164" s="17">
        <v>8007000</v>
      </c>
      <c r="E164" s="17">
        <v>2465000</v>
      </c>
      <c r="F164" s="17">
        <v>2000</v>
      </c>
      <c r="G164" s="17"/>
      <c r="H164" s="17"/>
      <c r="I164" s="17">
        <v>94747000</v>
      </c>
      <c r="J164" s="17">
        <v>3270000</v>
      </c>
      <c r="K164" s="17">
        <v>0</v>
      </c>
      <c r="L164" s="17"/>
      <c r="M164" s="17"/>
      <c r="N164" s="17">
        <v>108491000</v>
      </c>
      <c r="O164" s="17"/>
      <c r="P164" s="17">
        <f t="shared" si="4"/>
        <v>108491000</v>
      </c>
    </row>
    <row r="165" spans="1:16" ht="13.5">
      <c r="A165" s="88" t="s">
        <v>309</v>
      </c>
      <c r="B165" s="88" t="s">
        <v>11</v>
      </c>
      <c r="C165" s="89"/>
      <c r="D165" s="90">
        <v>6491000</v>
      </c>
      <c r="E165" s="90">
        <v>1753000</v>
      </c>
      <c r="F165" s="90"/>
      <c r="G165" s="90"/>
      <c r="H165" s="90"/>
      <c r="I165" s="90">
        <v>81484000</v>
      </c>
      <c r="J165" s="90"/>
      <c r="K165" s="90"/>
      <c r="L165" s="90"/>
      <c r="M165" s="90"/>
      <c r="N165" s="90">
        <v>89728000</v>
      </c>
      <c r="O165" s="90"/>
      <c r="P165" s="90">
        <f t="shared" si="4"/>
        <v>89728000</v>
      </c>
    </row>
    <row r="166" spans="1:16" ht="12.75">
      <c r="A166" s="91"/>
      <c r="B166" s="92" t="s">
        <v>12</v>
      </c>
      <c r="C166" s="93"/>
      <c r="D166" s="17">
        <v>6761000</v>
      </c>
      <c r="E166" s="17">
        <v>2070000</v>
      </c>
      <c r="F166" s="17">
        <v>3000</v>
      </c>
      <c r="G166" s="17"/>
      <c r="H166" s="17"/>
      <c r="I166" s="17">
        <v>86925000</v>
      </c>
      <c r="J166" s="17">
        <v>9166000</v>
      </c>
      <c r="K166" s="17">
        <v>0</v>
      </c>
      <c r="L166" s="17"/>
      <c r="M166" s="17"/>
      <c r="N166" s="17">
        <v>104925000</v>
      </c>
      <c r="O166" s="17"/>
      <c r="P166" s="17">
        <f t="shared" si="4"/>
        <v>104925000</v>
      </c>
    </row>
    <row r="167" spans="1:16" ht="12.75">
      <c r="A167" s="91"/>
      <c r="B167" s="92" t="s">
        <v>13</v>
      </c>
      <c r="C167" s="93"/>
      <c r="D167" s="17">
        <v>6761000</v>
      </c>
      <c r="E167" s="17">
        <v>2070000</v>
      </c>
      <c r="F167" s="17">
        <v>3000</v>
      </c>
      <c r="G167" s="17"/>
      <c r="H167" s="17"/>
      <c r="I167" s="17">
        <v>86925000</v>
      </c>
      <c r="J167" s="17">
        <v>9166000</v>
      </c>
      <c r="K167" s="17">
        <v>0</v>
      </c>
      <c r="L167" s="17"/>
      <c r="M167" s="17"/>
      <c r="N167" s="17">
        <v>104925000</v>
      </c>
      <c r="O167" s="17"/>
      <c r="P167" s="17">
        <f t="shared" si="4"/>
        <v>104925000</v>
      </c>
    </row>
    <row r="168" spans="1:16" ht="13.5">
      <c r="A168" s="88" t="s">
        <v>310</v>
      </c>
      <c r="B168" s="88" t="s">
        <v>11</v>
      </c>
      <c r="C168" s="89"/>
      <c r="D168" s="90"/>
      <c r="E168" s="90"/>
      <c r="F168" s="90"/>
      <c r="G168" s="90"/>
      <c r="H168" s="90"/>
      <c r="I168" s="90">
        <v>80044000</v>
      </c>
      <c r="J168" s="90"/>
      <c r="K168" s="90"/>
      <c r="L168" s="90"/>
      <c r="M168" s="90"/>
      <c r="N168" s="90">
        <v>80044000</v>
      </c>
      <c r="O168" s="90"/>
      <c r="P168" s="90">
        <f t="shared" si="4"/>
        <v>80044000</v>
      </c>
    </row>
    <row r="169" spans="1:16" ht="12.75">
      <c r="A169" s="91"/>
      <c r="B169" s="92" t="s">
        <v>12</v>
      </c>
      <c r="C169" s="93"/>
      <c r="D169" s="17">
        <v>440000</v>
      </c>
      <c r="E169" s="17"/>
      <c r="F169" s="17">
        <v>36000</v>
      </c>
      <c r="G169" s="17"/>
      <c r="H169" s="17">
        <v>0</v>
      </c>
      <c r="I169" s="17">
        <v>74509000</v>
      </c>
      <c r="J169" s="17">
        <v>27083000</v>
      </c>
      <c r="K169" s="17">
        <v>0</v>
      </c>
      <c r="L169" s="17"/>
      <c r="M169" s="17"/>
      <c r="N169" s="17">
        <v>102068000</v>
      </c>
      <c r="O169" s="17"/>
      <c r="P169" s="17">
        <f aca="true" t="shared" si="5" ref="P169:P188">N169+O169</f>
        <v>102068000</v>
      </c>
    </row>
    <row r="170" spans="1:16" ht="12.75">
      <c r="A170" s="91"/>
      <c r="B170" s="92" t="s">
        <v>13</v>
      </c>
      <c r="C170" s="93"/>
      <c r="D170" s="17">
        <v>440000</v>
      </c>
      <c r="E170" s="17"/>
      <c r="F170" s="17">
        <v>36000</v>
      </c>
      <c r="G170" s="17"/>
      <c r="H170" s="17">
        <v>0</v>
      </c>
      <c r="I170" s="17">
        <v>74509000</v>
      </c>
      <c r="J170" s="17">
        <v>27083000</v>
      </c>
      <c r="K170" s="17">
        <v>0</v>
      </c>
      <c r="L170" s="17"/>
      <c r="M170" s="17"/>
      <c r="N170" s="17">
        <v>102068000</v>
      </c>
      <c r="O170" s="17"/>
      <c r="P170" s="17">
        <f t="shared" si="5"/>
        <v>102068000</v>
      </c>
    </row>
    <row r="171" spans="1:16" ht="13.5">
      <c r="A171" s="88" t="s">
        <v>311</v>
      </c>
      <c r="B171" s="88" t="s">
        <v>11</v>
      </c>
      <c r="C171" s="89"/>
      <c r="D171" s="90"/>
      <c r="E171" s="90"/>
      <c r="F171" s="90"/>
      <c r="G171" s="90"/>
      <c r="H171" s="90"/>
      <c r="I171" s="90">
        <v>257446000</v>
      </c>
      <c r="J171" s="90"/>
      <c r="K171" s="90"/>
      <c r="L171" s="90"/>
      <c r="M171" s="90"/>
      <c r="N171" s="90">
        <v>257446000</v>
      </c>
      <c r="O171" s="90"/>
      <c r="P171" s="90">
        <f t="shared" si="5"/>
        <v>257446000</v>
      </c>
    </row>
    <row r="172" spans="1:16" ht="12.75">
      <c r="A172" s="91"/>
      <c r="B172" s="92" t="s">
        <v>12</v>
      </c>
      <c r="C172" s="93"/>
      <c r="D172" s="17">
        <v>53000</v>
      </c>
      <c r="E172" s="17"/>
      <c r="F172" s="17"/>
      <c r="G172" s="17"/>
      <c r="H172" s="17"/>
      <c r="I172" s="17">
        <v>270104000</v>
      </c>
      <c r="J172" s="17">
        <v>10555000</v>
      </c>
      <c r="K172" s="17">
        <v>0</v>
      </c>
      <c r="L172" s="17"/>
      <c r="M172" s="17"/>
      <c r="N172" s="17">
        <v>280712000</v>
      </c>
      <c r="O172" s="17"/>
      <c r="P172" s="17">
        <f t="shared" si="5"/>
        <v>280712000</v>
      </c>
    </row>
    <row r="173" spans="1:16" ht="12.75">
      <c r="A173" s="91"/>
      <c r="B173" s="92" t="s">
        <v>13</v>
      </c>
      <c r="C173" s="93"/>
      <c r="D173" s="17">
        <v>53000</v>
      </c>
      <c r="E173" s="17"/>
      <c r="F173" s="17"/>
      <c r="G173" s="17"/>
      <c r="H173" s="17"/>
      <c r="I173" s="17">
        <v>270104000</v>
      </c>
      <c r="J173" s="17">
        <v>10555000</v>
      </c>
      <c r="K173" s="17">
        <v>0</v>
      </c>
      <c r="L173" s="17"/>
      <c r="M173" s="17"/>
      <c r="N173" s="17">
        <v>280712000</v>
      </c>
      <c r="O173" s="17"/>
      <c r="P173" s="17">
        <f t="shared" si="5"/>
        <v>280712000</v>
      </c>
    </row>
    <row r="174" spans="1:16" ht="13.5" hidden="1">
      <c r="A174" s="88" t="s">
        <v>312</v>
      </c>
      <c r="B174" s="88" t="s">
        <v>11</v>
      </c>
      <c r="C174" s="89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>
        <f t="shared" si="5"/>
        <v>0</v>
      </c>
    </row>
    <row r="175" spans="1:16" ht="12.75" hidden="1">
      <c r="A175" s="91"/>
      <c r="B175" s="92" t="s">
        <v>12</v>
      </c>
      <c r="C175" s="93"/>
      <c r="D175" s="17"/>
      <c r="E175" s="17"/>
      <c r="F175" s="17"/>
      <c r="G175" s="17"/>
      <c r="H175" s="17"/>
      <c r="I175" s="17"/>
      <c r="J175" s="17"/>
      <c r="K175" s="17">
        <v>0</v>
      </c>
      <c r="L175" s="17"/>
      <c r="M175" s="17"/>
      <c r="N175" s="17">
        <v>0</v>
      </c>
      <c r="O175" s="17"/>
      <c r="P175" s="17">
        <f t="shared" si="5"/>
        <v>0</v>
      </c>
    </row>
    <row r="176" spans="1:16" ht="12.75" hidden="1">
      <c r="A176" s="91"/>
      <c r="B176" s="92" t="s">
        <v>13</v>
      </c>
      <c r="C176" s="93"/>
      <c r="D176" s="17"/>
      <c r="E176" s="17"/>
      <c r="F176" s="17"/>
      <c r="G176" s="17"/>
      <c r="H176" s="17"/>
      <c r="I176" s="17"/>
      <c r="J176" s="17"/>
      <c r="K176" s="17">
        <v>0</v>
      </c>
      <c r="L176" s="17"/>
      <c r="M176" s="17"/>
      <c r="N176" s="17">
        <v>0</v>
      </c>
      <c r="O176" s="17"/>
      <c r="P176" s="17">
        <f t="shared" si="5"/>
        <v>0</v>
      </c>
    </row>
    <row r="177" spans="1:16" ht="13.5">
      <c r="A177" s="88" t="s">
        <v>313</v>
      </c>
      <c r="B177" s="88" t="s">
        <v>11</v>
      </c>
      <c r="C177" s="89"/>
      <c r="D177" s="90"/>
      <c r="E177" s="90"/>
      <c r="F177" s="90"/>
      <c r="G177" s="90"/>
      <c r="H177" s="90"/>
      <c r="I177" s="90">
        <v>210512000</v>
      </c>
      <c r="J177" s="90"/>
      <c r="K177" s="90"/>
      <c r="L177" s="90"/>
      <c r="M177" s="90"/>
      <c r="N177" s="90">
        <v>210512000</v>
      </c>
      <c r="O177" s="90"/>
      <c r="P177" s="90">
        <f t="shared" si="5"/>
        <v>210512000</v>
      </c>
    </row>
    <row r="178" spans="1:16" ht="12.75">
      <c r="A178" s="91"/>
      <c r="B178" s="92" t="s">
        <v>12</v>
      </c>
      <c r="C178" s="93"/>
      <c r="D178" s="17">
        <v>13307000</v>
      </c>
      <c r="E178" s="17"/>
      <c r="F178" s="17">
        <v>2744000</v>
      </c>
      <c r="G178" s="17"/>
      <c r="H178" s="17"/>
      <c r="I178" s="17">
        <v>212926000</v>
      </c>
      <c r="J178" s="17"/>
      <c r="K178" s="17">
        <v>284363000</v>
      </c>
      <c r="L178" s="17"/>
      <c r="M178" s="17"/>
      <c r="N178" s="17">
        <v>513340000</v>
      </c>
      <c r="O178" s="17"/>
      <c r="P178" s="17">
        <f t="shared" si="5"/>
        <v>513340000</v>
      </c>
    </row>
    <row r="179" spans="1:16" ht="12.75">
      <c r="A179" s="91"/>
      <c r="B179" s="92" t="s">
        <v>13</v>
      </c>
      <c r="C179" s="93"/>
      <c r="D179" s="17">
        <v>13307000</v>
      </c>
      <c r="E179" s="17"/>
      <c r="F179" s="17">
        <v>2744000</v>
      </c>
      <c r="G179" s="17"/>
      <c r="H179" s="17"/>
      <c r="I179" s="17">
        <v>212926000</v>
      </c>
      <c r="J179" s="17"/>
      <c r="K179" s="17">
        <v>284363000</v>
      </c>
      <c r="L179" s="17"/>
      <c r="M179" s="17"/>
      <c r="N179" s="17">
        <v>513340000</v>
      </c>
      <c r="O179" s="17"/>
      <c r="P179" s="17">
        <f t="shared" si="5"/>
        <v>513340000</v>
      </c>
    </row>
    <row r="180" spans="1:16" ht="13.5">
      <c r="A180" s="88" t="s">
        <v>314</v>
      </c>
      <c r="B180" s="88" t="s">
        <v>11</v>
      </c>
      <c r="C180" s="89"/>
      <c r="D180" s="90">
        <v>17552000</v>
      </c>
      <c r="E180" s="90">
        <v>4739000</v>
      </c>
      <c r="F180" s="90"/>
      <c r="G180" s="90"/>
      <c r="H180" s="90"/>
      <c r="I180" s="90">
        <v>417870000</v>
      </c>
      <c r="J180" s="90"/>
      <c r="K180" s="90"/>
      <c r="L180" s="90"/>
      <c r="M180" s="90"/>
      <c r="N180" s="90">
        <v>440161000</v>
      </c>
      <c r="O180" s="90"/>
      <c r="P180" s="90">
        <f t="shared" si="5"/>
        <v>440161000</v>
      </c>
    </row>
    <row r="181" spans="1:16" ht="12.75">
      <c r="A181" s="91"/>
      <c r="B181" s="92" t="s">
        <v>12</v>
      </c>
      <c r="C181" s="93"/>
      <c r="D181" s="17">
        <v>17552000</v>
      </c>
      <c r="E181" s="17">
        <v>4739000</v>
      </c>
      <c r="F181" s="17"/>
      <c r="G181" s="17"/>
      <c r="H181" s="17"/>
      <c r="I181" s="17">
        <v>423133000</v>
      </c>
      <c r="J181" s="17"/>
      <c r="K181" s="17">
        <v>7998000</v>
      </c>
      <c r="L181" s="17"/>
      <c r="M181" s="17"/>
      <c r="N181" s="17">
        <v>453422000</v>
      </c>
      <c r="O181" s="17"/>
      <c r="P181" s="17">
        <f t="shared" si="5"/>
        <v>453422000</v>
      </c>
    </row>
    <row r="182" spans="1:16" ht="12.75">
      <c r="A182" s="91"/>
      <c r="B182" s="92" t="s">
        <v>13</v>
      </c>
      <c r="C182" s="93"/>
      <c r="D182" s="17">
        <v>17552000</v>
      </c>
      <c r="E182" s="17">
        <v>4739000</v>
      </c>
      <c r="F182" s="17"/>
      <c r="G182" s="17"/>
      <c r="H182" s="17"/>
      <c r="I182" s="17">
        <v>423133000</v>
      </c>
      <c r="J182" s="17"/>
      <c r="K182" s="17">
        <v>7998000</v>
      </c>
      <c r="L182" s="17"/>
      <c r="M182" s="17"/>
      <c r="N182" s="17">
        <v>453422000</v>
      </c>
      <c r="O182" s="17"/>
      <c r="P182" s="17">
        <f t="shared" si="5"/>
        <v>453422000</v>
      </c>
    </row>
    <row r="183" spans="1:16" ht="13.5">
      <c r="A183" s="88" t="s">
        <v>315</v>
      </c>
      <c r="B183" s="88" t="s">
        <v>11</v>
      </c>
      <c r="C183" s="89"/>
      <c r="D183" s="90">
        <v>12118000</v>
      </c>
      <c r="E183" s="90">
        <v>3272000</v>
      </c>
      <c r="F183" s="90"/>
      <c r="G183" s="90"/>
      <c r="H183" s="90"/>
      <c r="I183" s="90">
        <v>77433000</v>
      </c>
      <c r="J183" s="90"/>
      <c r="K183" s="90"/>
      <c r="L183" s="90"/>
      <c r="M183" s="90"/>
      <c r="N183" s="90">
        <v>92823000</v>
      </c>
      <c r="O183" s="90"/>
      <c r="P183" s="90">
        <f t="shared" si="5"/>
        <v>92823000</v>
      </c>
    </row>
    <row r="184" spans="1:16" ht="12.75">
      <c r="A184" s="91"/>
      <c r="B184" s="92" t="s">
        <v>12</v>
      </c>
      <c r="C184" s="93"/>
      <c r="D184" s="17">
        <v>16804000</v>
      </c>
      <c r="E184" s="17">
        <v>3544000</v>
      </c>
      <c r="F184" s="17"/>
      <c r="G184" s="17"/>
      <c r="H184" s="17">
        <v>140000</v>
      </c>
      <c r="I184" s="17">
        <v>100762000</v>
      </c>
      <c r="J184" s="17"/>
      <c r="K184" s="17">
        <v>3334000</v>
      </c>
      <c r="L184" s="17"/>
      <c r="M184" s="17"/>
      <c r="N184" s="17">
        <v>124584000</v>
      </c>
      <c r="O184" s="17"/>
      <c r="P184" s="17">
        <f t="shared" si="5"/>
        <v>124584000</v>
      </c>
    </row>
    <row r="185" spans="1:16" ht="12.75">
      <c r="A185" s="91"/>
      <c r="B185" s="92" t="s">
        <v>13</v>
      </c>
      <c r="C185" s="93"/>
      <c r="D185" s="17">
        <v>16804000</v>
      </c>
      <c r="E185" s="17">
        <v>3544000</v>
      </c>
      <c r="F185" s="17"/>
      <c r="G185" s="17"/>
      <c r="H185" s="17">
        <v>140000</v>
      </c>
      <c r="I185" s="17">
        <v>100762000</v>
      </c>
      <c r="J185" s="17"/>
      <c r="K185" s="17">
        <v>3334000</v>
      </c>
      <c r="L185" s="17"/>
      <c r="M185" s="17"/>
      <c r="N185" s="17">
        <v>124584000</v>
      </c>
      <c r="O185" s="17"/>
      <c r="P185" s="17">
        <f t="shared" si="5"/>
        <v>124584000</v>
      </c>
    </row>
    <row r="186" spans="1:16" ht="13.5">
      <c r="A186" s="88" t="s">
        <v>316</v>
      </c>
      <c r="B186" s="88" t="s">
        <v>11</v>
      </c>
      <c r="C186" s="89"/>
      <c r="D186" s="90">
        <v>15380000</v>
      </c>
      <c r="E186" s="90">
        <v>4153000</v>
      </c>
      <c r="F186" s="90"/>
      <c r="G186" s="90"/>
      <c r="H186" s="90"/>
      <c r="I186" s="90">
        <v>52195000</v>
      </c>
      <c r="J186" s="90"/>
      <c r="K186" s="90"/>
      <c r="L186" s="90"/>
      <c r="M186" s="90"/>
      <c r="N186" s="90">
        <v>71728000</v>
      </c>
      <c r="O186" s="90"/>
      <c r="P186" s="90">
        <f t="shared" si="5"/>
        <v>71728000</v>
      </c>
    </row>
    <row r="187" spans="1:16" ht="12.75">
      <c r="A187" s="91"/>
      <c r="B187" s="92" t="s">
        <v>12</v>
      </c>
      <c r="C187" s="93"/>
      <c r="D187" s="17">
        <v>15380000</v>
      </c>
      <c r="E187" s="17">
        <v>2153000</v>
      </c>
      <c r="F187" s="17"/>
      <c r="G187" s="17"/>
      <c r="H187" s="17">
        <v>2067000</v>
      </c>
      <c r="I187" s="17">
        <v>54298000</v>
      </c>
      <c r="J187" s="17"/>
      <c r="K187" s="17">
        <v>1959000</v>
      </c>
      <c r="L187" s="17"/>
      <c r="M187" s="17"/>
      <c r="N187" s="17">
        <v>75857000</v>
      </c>
      <c r="O187" s="17"/>
      <c r="P187" s="17">
        <f t="shared" si="5"/>
        <v>75857000</v>
      </c>
    </row>
    <row r="188" spans="1:16" s="97" customFormat="1" ht="12.75">
      <c r="A188" s="94"/>
      <c r="B188" s="95" t="s">
        <v>13</v>
      </c>
      <c r="C188" s="96"/>
      <c r="D188" s="31">
        <v>15380000</v>
      </c>
      <c r="E188" s="31">
        <v>2153000</v>
      </c>
      <c r="F188" s="31"/>
      <c r="G188" s="31"/>
      <c r="H188" s="31">
        <v>2067000</v>
      </c>
      <c r="I188" s="31">
        <v>54298000</v>
      </c>
      <c r="J188" s="31"/>
      <c r="K188" s="31">
        <v>1959000</v>
      </c>
      <c r="L188" s="31"/>
      <c r="M188" s="31"/>
      <c r="N188" s="31">
        <v>75857000</v>
      </c>
      <c r="O188" s="31"/>
      <c r="P188" s="31">
        <f t="shared" si="5"/>
        <v>75857000</v>
      </c>
    </row>
    <row r="65536" ht="12.75" hidden="1"/>
  </sheetData>
  <sheetProtection password="CE9C" sheet="1"/>
  <printOptions horizontalCentered="1"/>
  <pageMargins left="0.7875" right="0.7875" top="1.3777777777777778" bottom="0.9840277777777777" header="0.5118055555555555" footer="0.5118055555555555"/>
  <pageSetup horizontalDpi="300" verticalDpi="300" orientation="landscape" paperSize="9" scale="70"/>
  <headerFooter alignWithMargins="0">
    <oddHeader>&amp;C5. melléklet a 56/2012. (XI.26.)
önkormányzati rendelethez
Budapest, XVIII. ker. Önkormányzat
2012. évi költségvetés módosítás
Intézményi bevételek&amp;R7. melléklet a 6/2012. (III.13.)
önkormányzati rendelethez
eFt</oddHeader>
  </headerFooter>
  <rowBreaks count="3" manualBreakCount="3">
    <brk id="50" max="255" man="1"/>
    <brk id="116" max="255" man="1"/>
    <brk id="15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188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56.625" style="0" customWidth="1"/>
    <col min="2" max="2" width="12.00390625" style="0" customWidth="1"/>
    <col min="3" max="3" width="11.50390625" style="0" customWidth="1"/>
    <col min="4" max="4" width="12.125" style="0" customWidth="1"/>
    <col min="5" max="5" width="14.375" style="0" customWidth="1"/>
    <col min="6" max="6" width="15.625" style="0" customWidth="1"/>
    <col min="7" max="7" width="11.00390625" style="0" customWidth="1"/>
    <col min="8" max="8" width="10.625" style="0" customWidth="1"/>
    <col min="9" max="9" width="12.50390625" style="0" customWidth="1"/>
    <col min="10" max="10" width="0" style="0" hidden="1" customWidth="1"/>
    <col min="11" max="11" width="14.00390625" style="0" customWidth="1"/>
    <col min="12" max="12" width="12.625" style="0" customWidth="1"/>
    <col min="13" max="13" width="15.625" style="0" customWidth="1"/>
    <col min="14" max="17" width="0" style="0" hidden="1" customWidth="1"/>
    <col min="18" max="18" width="11.125" style="0" customWidth="1"/>
    <col min="19" max="19" width="0" style="0" hidden="1" customWidth="1"/>
  </cols>
  <sheetData>
    <row r="1" ht="15.75" hidden="1">
      <c r="A1" s="3" t="s">
        <v>317</v>
      </c>
    </row>
    <row r="3" spans="1:2" ht="12.75" hidden="1">
      <c r="A3" s="5" t="s">
        <v>1</v>
      </c>
      <c r="B3" s="6" t="s">
        <v>2</v>
      </c>
    </row>
    <row r="4" spans="1:2" ht="12.75" hidden="1">
      <c r="A4" s="5" t="s">
        <v>5</v>
      </c>
      <c r="B4" s="6" t="s">
        <v>6</v>
      </c>
    </row>
    <row r="5" spans="1:2" ht="12.75" hidden="1">
      <c r="A5" s="5" t="s">
        <v>7</v>
      </c>
      <c r="B5" s="6" t="s">
        <v>8</v>
      </c>
    </row>
    <row r="6" spans="1:2" ht="12.75" hidden="1">
      <c r="A6" s="5" t="s">
        <v>9</v>
      </c>
      <c r="B6" s="6" t="s">
        <v>10</v>
      </c>
    </row>
    <row r="8" spans="1:19" ht="48" customHeight="1">
      <c r="A8" s="8"/>
      <c r="B8" s="8"/>
      <c r="C8" s="87" t="s">
        <v>102</v>
      </c>
      <c r="D8" s="87" t="s">
        <v>129</v>
      </c>
      <c r="E8" s="87" t="s">
        <v>131</v>
      </c>
      <c r="F8" s="87" t="s">
        <v>137</v>
      </c>
      <c r="G8" s="87" t="s">
        <v>170</v>
      </c>
      <c r="H8" s="87" t="s">
        <v>177</v>
      </c>
      <c r="I8" s="87" t="s">
        <v>318</v>
      </c>
      <c r="J8" s="87" t="s">
        <v>319</v>
      </c>
      <c r="K8" s="87" t="s">
        <v>181</v>
      </c>
      <c r="L8" s="87" t="s">
        <v>184</v>
      </c>
      <c r="M8" s="87" t="s">
        <v>189</v>
      </c>
      <c r="N8" s="87" t="s">
        <v>320</v>
      </c>
      <c r="O8" s="87" t="s">
        <v>321</v>
      </c>
      <c r="P8" s="87" t="s">
        <v>322</v>
      </c>
      <c r="Q8" s="87" t="s">
        <v>323</v>
      </c>
      <c r="R8" s="87" t="s">
        <v>192</v>
      </c>
      <c r="S8" s="87" t="s">
        <v>324</v>
      </c>
    </row>
    <row r="9" spans="1:19" ht="13.5">
      <c r="A9" s="88" t="s">
        <v>257</v>
      </c>
      <c r="B9" s="88" t="s">
        <v>11</v>
      </c>
      <c r="C9" s="90">
        <v>878617000</v>
      </c>
      <c r="D9" s="90">
        <v>162023000</v>
      </c>
      <c r="E9" s="90">
        <v>98574000</v>
      </c>
      <c r="F9" s="90">
        <v>312512000</v>
      </c>
      <c r="G9" s="90">
        <v>300302000</v>
      </c>
      <c r="H9" s="90">
        <v>22972000</v>
      </c>
      <c r="I9" s="90"/>
      <c r="J9" s="90"/>
      <c r="K9" s="90"/>
      <c r="L9" s="90">
        <v>25000000</v>
      </c>
      <c r="M9" s="90"/>
      <c r="N9" s="90"/>
      <c r="O9" s="90"/>
      <c r="P9" s="90"/>
      <c r="Q9" s="90"/>
      <c r="R9" s="90">
        <v>1800000000</v>
      </c>
      <c r="S9" s="89"/>
    </row>
    <row r="10" spans="1:19" ht="12.75">
      <c r="A10" s="91"/>
      <c r="B10" s="92" t="s">
        <v>12</v>
      </c>
      <c r="C10" s="17">
        <v>807664000</v>
      </c>
      <c r="D10" s="17">
        <v>166452000</v>
      </c>
      <c r="E10" s="17">
        <v>98574000</v>
      </c>
      <c r="F10" s="17">
        <v>320050000</v>
      </c>
      <c r="G10" s="17">
        <v>279692000</v>
      </c>
      <c r="H10" s="17">
        <v>38927000</v>
      </c>
      <c r="I10" s="17"/>
      <c r="J10" s="17"/>
      <c r="K10" s="17">
        <v>195000</v>
      </c>
      <c r="L10" s="17">
        <v>15226000</v>
      </c>
      <c r="M10" s="17">
        <v>4774000</v>
      </c>
      <c r="N10" s="17"/>
      <c r="O10" s="17"/>
      <c r="P10" s="17"/>
      <c r="Q10" s="17"/>
      <c r="R10" s="17">
        <v>1731554000</v>
      </c>
      <c r="S10" s="93"/>
    </row>
    <row r="11" spans="1:19" ht="12.75">
      <c r="A11" s="91"/>
      <c r="B11" s="92" t="s">
        <v>13</v>
      </c>
      <c r="C11" s="17">
        <v>804664000</v>
      </c>
      <c r="D11" s="17">
        <v>169452000</v>
      </c>
      <c r="E11" s="17">
        <v>98574000</v>
      </c>
      <c r="F11" s="17">
        <v>320050000</v>
      </c>
      <c r="G11" s="17">
        <v>279692000</v>
      </c>
      <c r="H11" s="17">
        <v>38927000</v>
      </c>
      <c r="I11" s="17"/>
      <c r="J11" s="17"/>
      <c r="K11" s="17">
        <v>195000</v>
      </c>
      <c r="L11" s="17">
        <v>15226000</v>
      </c>
      <c r="M11" s="17">
        <v>4774000</v>
      </c>
      <c r="N11" s="17"/>
      <c r="O11" s="17"/>
      <c r="P11" s="17"/>
      <c r="Q11" s="17"/>
      <c r="R11" s="17">
        <v>1731554000</v>
      </c>
      <c r="S11" s="93"/>
    </row>
    <row r="12" spans="1:19" ht="13.5">
      <c r="A12" s="88" t="s">
        <v>258</v>
      </c>
      <c r="B12" s="88" t="s">
        <v>11</v>
      </c>
      <c r="C12" s="90">
        <v>4276314000</v>
      </c>
      <c r="D12" s="90">
        <v>559970000</v>
      </c>
      <c r="E12" s="90">
        <v>46911000</v>
      </c>
      <c r="F12" s="90">
        <v>1308205000</v>
      </c>
      <c r="G12" s="90">
        <v>2247486000</v>
      </c>
      <c r="H12" s="90">
        <v>39130000</v>
      </c>
      <c r="I12" s="90"/>
      <c r="J12" s="90"/>
      <c r="K12" s="90"/>
      <c r="L12" s="90"/>
      <c r="M12" s="90"/>
      <c r="N12" s="90"/>
      <c r="O12" s="90"/>
      <c r="P12" s="90"/>
      <c r="Q12" s="90"/>
      <c r="R12" s="90">
        <v>8478016000</v>
      </c>
      <c r="S12" s="89"/>
    </row>
    <row r="13" spans="1:19" ht="12.75">
      <c r="A13" s="91"/>
      <c r="B13" s="92" t="s">
        <v>12</v>
      </c>
      <c r="C13" s="17">
        <v>4034885000</v>
      </c>
      <c r="D13" s="17">
        <v>1191409000</v>
      </c>
      <c r="E13" s="17">
        <v>121549000</v>
      </c>
      <c r="F13" s="17">
        <v>1329754000</v>
      </c>
      <c r="G13" s="17">
        <v>2310031000</v>
      </c>
      <c r="H13" s="17">
        <v>162949000</v>
      </c>
      <c r="I13" s="17">
        <v>425544000</v>
      </c>
      <c r="J13" s="17"/>
      <c r="K13" s="17">
        <v>5203000</v>
      </c>
      <c r="L13" s="17">
        <v>86499000</v>
      </c>
      <c r="M13" s="17">
        <v>17000000</v>
      </c>
      <c r="N13" s="17"/>
      <c r="O13" s="17"/>
      <c r="P13" s="17"/>
      <c r="Q13" s="17"/>
      <c r="R13" s="17">
        <v>9684823000</v>
      </c>
      <c r="S13" s="93"/>
    </row>
    <row r="14" spans="1:19" ht="12.75">
      <c r="A14" s="91"/>
      <c r="B14" s="92" t="s">
        <v>13</v>
      </c>
      <c r="C14" s="17">
        <v>4034885000</v>
      </c>
      <c r="D14" s="17">
        <v>1191409000</v>
      </c>
      <c r="E14" s="17">
        <v>121549000</v>
      </c>
      <c r="F14" s="17">
        <v>1329754000</v>
      </c>
      <c r="G14" s="17">
        <v>2310031000</v>
      </c>
      <c r="H14" s="17">
        <v>162949000</v>
      </c>
      <c r="I14" s="17">
        <v>425544000</v>
      </c>
      <c r="J14" s="17"/>
      <c r="K14" s="17">
        <v>5203000</v>
      </c>
      <c r="L14" s="17">
        <v>57980000</v>
      </c>
      <c r="M14" s="17">
        <v>17000000</v>
      </c>
      <c r="N14" s="17"/>
      <c r="O14" s="17"/>
      <c r="P14" s="17"/>
      <c r="Q14" s="17"/>
      <c r="R14" s="17">
        <v>9656304000</v>
      </c>
      <c r="S14" s="93"/>
    </row>
    <row r="15" spans="1:19" ht="13.5">
      <c r="A15" s="88" t="s">
        <v>259</v>
      </c>
      <c r="B15" s="88" t="s">
        <v>11</v>
      </c>
      <c r="C15" s="90">
        <v>94157000</v>
      </c>
      <c r="D15" s="90">
        <v>13117000</v>
      </c>
      <c r="E15" s="90">
        <v>159000</v>
      </c>
      <c r="F15" s="90">
        <v>29007000</v>
      </c>
      <c r="G15" s="90">
        <v>40711000</v>
      </c>
      <c r="H15" s="90">
        <v>1061000</v>
      </c>
      <c r="I15" s="90"/>
      <c r="J15" s="90"/>
      <c r="K15" s="90"/>
      <c r="L15" s="90"/>
      <c r="M15" s="90"/>
      <c r="N15" s="90"/>
      <c r="O15" s="90"/>
      <c r="P15" s="90"/>
      <c r="Q15" s="90"/>
      <c r="R15" s="90">
        <v>178212000</v>
      </c>
      <c r="S15" s="89"/>
    </row>
    <row r="16" spans="1:19" ht="12.75">
      <c r="A16" s="91"/>
      <c r="B16" s="92" t="s">
        <v>12</v>
      </c>
      <c r="C16" s="17">
        <v>89878000</v>
      </c>
      <c r="D16" s="17">
        <v>24989000</v>
      </c>
      <c r="E16" s="17">
        <v>2825000</v>
      </c>
      <c r="F16" s="17">
        <v>29551000</v>
      </c>
      <c r="G16" s="17">
        <v>47401000</v>
      </c>
      <c r="H16" s="17">
        <v>3621000</v>
      </c>
      <c r="I16" s="17">
        <v>794000</v>
      </c>
      <c r="J16" s="17"/>
      <c r="K16" s="17">
        <v>11000</v>
      </c>
      <c r="L16" s="17">
        <v>881000</v>
      </c>
      <c r="M16" s="17"/>
      <c r="N16" s="17"/>
      <c r="O16" s="17"/>
      <c r="P16" s="17"/>
      <c r="Q16" s="17"/>
      <c r="R16" s="17">
        <v>199951000</v>
      </c>
      <c r="S16" s="93"/>
    </row>
    <row r="17" spans="1:19" ht="12.75">
      <c r="A17" s="91"/>
      <c r="B17" s="92" t="s">
        <v>13</v>
      </c>
      <c r="C17" s="17">
        <v>89878000</v>
      </c>
      <c r="D17" s="17">
        <v>24989000</v>
      </c>
      <c r="E17" s="17">
        <v>2825000</v>
      </c>
      <c r="F17" s="17">
        <v>29551000</v>
      </c>
      <c r="G17" s="17">
        <v>47401000</v>
      </c>
      <c r="H17" s="17">
        <v>3621000</v>
      </c>
      <c r="I17" s="17">
        <v>794000</v>
      </c>
      <c r="J17" s="17"/>
      <c r="K17" s="17">
        <v>11000</v>
      </c>
      <c r="L17" s="17">
        <v>881000</v>
      </c>
      <c r="M17" s="17"/>
      <c r="N17" s="17"/>
      <c r="O17" s="17"/>
      <c r="P17" s="17"/>
      <c r="Q17" s="17"/>
      <c r="R17" s="17">
        <v>199951000</v>
      </c>
      <c r="S17" s="93"/>
    </row>
    <row r="18" spans="1:19" ht="13.5">
      <c r="A18" s="88" t="s">
        <v>260</v>
      </c>
      <c r="B18" s="88" t="s">
        <v>11</v>
      </c>
      <c r="C18" s="90">
        <v>130342000</v>
      </c>
      <c r="D18" s="90">
        <v>17465000</v>
      </c>
      <c r="E18" s="90"/>
      <c r="F18" s="90">
        <v>39908000</v>
      </c>
      <c r="G18" s="90">
        <v>79667000</v>
      </c>
      <c r="H18" s="90">
        <v>1929000</v>
      </c>
      <c r="I18" s="90"/>
      <c r="J18" s="90"/>
      <c r="K18" s="90"/>
      <c r="L18" s="90"/>
      <c r="M18" s="90"/>
      <c r="N18" s="90"/>
      <c r="O18" s="90"/>
      <c r="P18" s="90"/>
      <c r="Q18" s="90"/>
      <c r="R18" s="90">
        <v>269311000</v>
      </c>
      <c r="S18" s="89"/>
    </row>
    <row r="19" spans="1:19" ht="12.75">
      <c r="A19" s="91"/>
      <c r="B19" s="92" t="s">
        <v>12</v>
      </c>
      <c r="C19" s="17">
        <v>126676000</v>
      </c>
      <c r="D19" s="17">
        <v>35888000</v>
      </c>
      <c r="E19" s="17">
        <v>433000</v>
      </c>
      <c r="F19" s="17">
        <v>41093000</v>
      </c>
      <c r="G19" s="17">
        <v>78857000</v>
      </c>
      <c r="H19" s="17">
        <v>5309000</v>
      </c>
      <c r="I19" s="17">
        <v>6162000</v>
      </c>
      <c r="J19" s="17"/>
      <c r="K19" s="17">
        <v>7000</v>
      </c>
      <c r="L19" s="17">
        <v>10241000</v>
      </c>
      <c r="M19" s="17"/>
      <c r="N19" s="17"/>
      <c r="O19" s="17"/>
      <c r="P19" s="17"/>
      <c r="Q19" s="17"/>
      <c r="R19" s="17">
        <v>304666000</v>
      </c>
      <c r="S19" s="93"/>
    </row>
    <row r="20" spans="1:19" ht="12.75">
      <c r="A20" s="91"/>
      <c r="B20" s="92" t="s">
        <v>13</v>
      </c>
      <c r="C20" s="17">
        <v>126676000</v>
      </c>
      <c r="D20" s="17">
        <v>35888000</v>
      </c>
      <c r="E20" s="17">
        <v>433000</v>
      </c>
      <c r="F20" s="17">
        <v>41093000</v>
      </c>
      <c r="G20" s="17">
        <v>78857000</v>
      </c>
      <c r="H20" s="17">
        <v>5309000</v>
      </c>
      <c r="I20" s="17">
        <v>6162000</v>
      </c>
      <c r="J20" s="17"/>
      <c r="K20" s="17">
        <v>7000</v>
      </c>
      <c r="L20" s="17">
        <v>3882000</v>
      </c>
      <c r="M20" s="17"/>
      <c r="N20" s="17"/>
      <c r="O20" s="17"/>
      <c r="P20" s="17"/>
      <c r="Q20" s="17"/>
      <c r="R20" s="17">
        <v>298307000</v>
      </c>
      <c r="S20" s="93"/>
    </row>
    <row r="21" spans="1:19" ht="13.5">
      <c r="A21" s="88" t="s">
        <v>261</v>
      </c>
      <c r="B21" s="88" t="s">
        <v>11</v>
      </c>
      <c r="C21" s="90">
        <v>86322000</v>
      </c>
      <c r="D21" s="90">
        <v>12217000</v>
      </c>
      <c r="E21" s="90"/>
      <c r="F21" s="90">
        <v>26606000</v>
      </c>
      <c r="G21" s="90">
        <v>45531000</v>
      </c>
      <c r="H21" s="90">
        <v>849000</v>
      </c>
      <c r="I21" s="90"/>
      <c r="J21" s="90"/>
      <c r="K21" s="90"/>
      <c r="L21" s="90"/>
      <c r="M21" s="90"/>
      <c r="N21" s="90"/>
      <c r="O21" s="90"/>
      <c r="P21" s="90"/>
      <c r="Q21" s="90"/>
      <c r="R21" s="90">
        <v>171525000</v>
      </c>
      <c r="S21" s="89"/>
    </row>
    <row r="22" spans="1:19" ht="12.75">
      <c r="A22" s="91"/>
      <c r="B22" s="92" t="s">
        <v>12</v>
      </c>
      <c r="C22" s="17">
        <v>81485000</v>
      </c>
      <c r="D22" s="17">
        <v>24916000</v>
      </c>
      <c r="E22" s="17">
        <v>1960000</v>
      </c>
      <c r="F22" s="17">
        <v>27113000</v>
      </c>
      <c r="G22" s="17">
        <v>45439000</v>
      </c>
      <c r="H22" s="17">
        <v>3240000</v>
      </c>
      <c r="I22" s="17">
        <v>2533000</v>
      </c>
      <c r="J22" s="17"/>
      <c r="K22" s="17">
        <v>100000</v>
      </c>
      <c r="L22" s="17">
        <v>6446000</v>
      </c>
      <c r="M22" s="17"/>
      <c r="N22" s="17"/>
      <c r="O22" s="17"/>
      <c r="P22" s="17"/>
      <c r="Q22" s="17"/>
      <c r="R22" s="17">
        <v>193232000</v>
      </c>
      <c r="S22" s="93"/>
    </row>
    <row r="23" spans="1:19" ht="12.75">
      <c r="A23" s="91"/>
      <c r="B23" s="92" t="s">
        <v>13</v>
      </c>
      <c r="C23" s="17">
        <v>81485000</v>
      </c>
      <c r="D23" s="17">
        <v>24916000</v>
      </c>
      <c r="E23" s="17">
        <v>1960000</v>
      </c>
      <c r="F23" s="17">
        <v>27113000</v>
      </c>
      <c r="G23" s="17">
        <v>45439000</v>
      </c>
      <c r="H23" s="17">
        <v>3240000</v>
      </c>
      <c r="I23" s="17">
        <v>2533000</v>
      </c>
      <c r="J23" s="17"/>
      <c r="K23" s="17">
        <v>100000</v>
      </c>
      <c r="L23" s="17">
        <v>140000</v>
      </c>
      <c r="M23" s="17"/>
      <c r="N23" s="17"/>
      <c r="O23" s="17"/>
      <c r="P23" s="17"/>
      <c r="Q23" s="17"/>
      <c r="R23" s="17">
        <v>186926000</v>
      </c>
      <c r="S23" s="93"/>
    </row>
    <row r="24" spans="1:19" ht="13.5">
      <c r="A24" s="88" t="s">
        <v>262</v>
      </c>
      <c r="B24" s="88" t="s">
        <v>11</v>
      </c>
      <c r="C24" s="90">
        <v>90307000</v>
      </c>
      <c r="D24" s="90">
        <v>11888000</v>
      </c>
      <c r="E24" s="90">
        <v>840000</v>
      </c>
      <c r="F24" s="90">
        <v>27820000</v>
      </c>
      <c r="G24" s="90">
        <v>50367000</v>
      </c>
      <c r="H24" s="90">
        <v>941000</v>
      </c>
      <c r="I24" s="90"/>
      <c r="J24" s="90"/>
      <c r="K24" s="90"/>
      <c r="L24" s="90"/>
      <c r="M24" s="90"/>
      <c r="N24" s="90"/>
      <c r="O24" s="90"/>
      <c r="P24" s="90"/>
      <c r="Q24" s="90"/>
      <c r="R24" s="90">
        <v>182163000</v>
      </c>
      <c r="S24" s="89"/>
    </row>
    <row r="25" spans="1:19" ht="12.75">
      <c r="A25" s="91"/>
      <c r="B25" s="92" t="s">
        <v>12</v>
      </c>
      <c r="C25" s="17">
        <v>84095000</v>
      </c>
      <c r="D25" s="17">
        <v>25888000</v>
      </c>
      <c r="E25" s="17">
        <v>1216000</v>
      </c>
      <c r="F25" s="17">
        <v>27891000</v>
      </c>
      <c r="G25" s="17">
        <v>50185000</v>
      </c>
      <c r="H25" s="17">
        <v>3379000</v>
      </c>
      <c r="I25" s="17">
        <v>2507000</v>
      </c>
      <c r="J25" s="17"/>
      <c r="K25" s="17"/>
      <c r="L25" s="17">
        <v>3238000</v>
      </c>
      <c r="M25" s="17"/>
      <c r="N25" s="17"/>
      <c r="O25" s="17"/>
      <c r="P25" s="17"/>
      <c r="Q25" s="17"/>
      <c r="R25" s="17">
        <v>198399000</v>
      </c>
      <c r="S25" s="93"/>
    </row>
    <row r="26" spans="1:19" ht="12.75">
      <c r="A26" s="91"/>
      <c r="B26" s="92" t="s">
        <v>13</v>
      </c>
      <c r="C26" s="17">
        <v>84095000</v>
      </c>
      <c r="D26" s="17">
        <v>25888000</v>
      </c>
      <c r="E26" s="17">
        <v>1216000</v>
      </c>
      <c r="F26" s="17">
        <v>27891000</v>
      </c>
      <c r="G26" s="17">
        <v>50185000</v>
      </c>
      <c r="H26" s="17">
        <v>3379000</v>
      </c>
      <c r="I26" s="17">
        <v>2507000</v>
      </c>
      <c r="J26" s="17"/>
      <c r="K26" s="17"/>
      <c r="L26" s="17">
        <v>1941000</v>
      </c>
      <c r="M26" s="17"/>
      <c r="N26" s="17"/>
      <c r="O26" s="17"/>
      <c r="P26" s="17"/>
      <c r="Q26" s="17"/>
      <c r="R26" s="17">
        <v>197102000</v>
      </c>
      <c r="S26" s="93"/>
    </row>
    <row r="27" spans="1:19" ht="13.5">
      <c r="A27" s="88" t="s">
        <v>263</v>
      </c>
      <c r="B27" s="88" t="s">
        <v>11</v>
      </c>
      <c r="C27" s="90">
        <v>261867000</v>
      </c>
      <c r="D27" s="90">
        <v>38120000</v>
      </c>
      <c r="E27" s="90"/>
      <c r="F27" s="90">
        <v>80996000</v>
      </c>
      <c r="G27" s="90">
        <v>62048000</v>
      </c>
      <c r="H27" s="90">
        <v>4115000</v>
      </c>
      <c r="I27" s="90"/>
      <c r="J27" s="90"/>
      <c r="K27" s="90"/>
      <c r="L27" s="90"/>
      <c r="M27" s="90"/>
      <c r="N27" s="90"/>
      <c r="O27" s="90"/>
      <c r="P27" s="90"/>
      <c r="Q27" s="90"/>
      <c r="R27" s="90">
        <v>447146000</v>
      </c>
      <c r="S27" s="89"/>
    </row>
    <row r="28" spans="1:19" ht="12.75">
      <c r="A28" s="91"/>
      <c r="B28" s="92" t="s">
        <v>12</v>
      </c>
      <c r="C28" s="17">
        <v>253723000</v>
      </c>
      <c r="D28" s="17">
        <v>68810000</v>
      </c>
      <c r="E28" s="17">
        <v>2143000</v>
      </c>
      <c r="F28" s="17">
        <v>81545000</v>
      </c>
      <c r="G28" s="17">
        <v>73994000</v>
      </c>
      <c r="H28" s="17">
        <v>11496000</v>
      </c>
      <c r="I28" s="17"/>
      <c r="J28" s="17"/>
      <c r="K28" s="17">
        <v>20000</v>
      </c>
      <c r="L28" s="17">
        <v>3200000</v>
      </c>
      <c r="M28" s="17"/>
      <c r="N28" s="17"/>
      <c r="O28" s="17"/>
      <c r="P28" s="17"/>
      <c r="Q28" s="17"/>
      <c r="R28" s="17">
        <v>494931000</v>
      </c>
      <c r="S28" s="93"/>
    </row>
    <row r="29" spans="1:19" ht="12.75">
      <c r="A29" s="91"/>
      <c r="B29" s="92" t="s">
        <v>13</v>
      </c>
      <c r="C29" s="17">
        <v>253723000</v>
      </c>
      <c r="D29" s="17">
        <v>68810000</v>
      </c>
      <c r="E29" s="17">
        <v>2143000</v>
      </c>
      <c r="F29" s="17">
        <v>81545000</v>
      </c>
      <c r="G29" s="17">
        <v>73994000</v>
      </c>
      <c r="H29" s="17">
        <v>11496000</v>
      </c>
      <c r="I29" s="17"/>
      <c r="J29" s="17"/>
      <c r="K29" s="17">
        <v>20000</v>
      </c>
      <c r="L29" s="17">
        <v>3200000</v>
      </c>
      <c r="M29" s="17"/>
      <c r="N29" s="17"/>
      <c r="O29" s="17"/>
      <c r="P29" s="17"/>
      <c r="Q29" s="17"/>
      <c r="R29" s="17">
        <v>494931000</v>
      </c>
      <c r="S29" s="93"/>
    </row>
    <row r="30" spans="1:19" ht="13.5">
      <c r="A30" s="88" t="s">
        <v>264</v>
      </c>
      <c r="B30" s="88" t="s">
        <v>11</v>
      </c>
      <c r="C30" s="90">
        <v>78091000</v>
      </c>
      <c r="D30" s="90">
        <v>6514000</v>
      </c>
      <c r="E30" s="90">
        <v>8563000</v>
      </c>
      <c r="F30" s="90">
        <v>25156000</v>
      </c>
      <c r="G30" s="90">
        <v>7110000</v>
      </c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>
        <v>125434000</v>
      </c>
      <c r="S30" s="89"/>
    </row>
    <row r="31" spans="1:19" ht="12.75">
      <c r="A31" s="91"/>
      <c r="B31" s="92" t="s">
        <v>12</v>
      </c>
      <c r="C31" s="17">
        <v>65717000</v>
      </c>
      <c r="D31" s="17">
        <v>16856000</v>
      </c>
      <c r="E31" s="17">
        <v>16008000</v>
      </c>
      <c r="F31" s="17">
        <v>25130000</v>
      </c>
      <c r="G31" s="17">
        <v>7491000</v>
      </c>
      <c r="H31" s="17">
        <v>1241000</v>
      </c>
      <c r="I31" s="17">
        <v>3425000</v>
      </c>
      <c r="J31" s="17"/>
      <c r="K31" s="17"/>
      <c r="L31" s="17">
        <v>245000</v>
      </c>
      <c r="M31" s="17"/>
      <c r="N31" s="17"/>
      <c r="O31" s="17"/>
      <c r="P31" s="17"/>
      <c r="Q31" s="17"/>
      <c r="R31" s="17">
        <v>136113000</v>
      </c>
      <c r="S31" s="93"/>
    </row>
    <row r="32" spans="1:19" ht="12.75">
      <c r="A32" s="91"/>
      <c r="B32" s="92" t="s">
        <v>13</v>
      </c>
      <c r="C32" s="17">
        <v>65717000</v>
      </c>
      <c r="D32" s="17">
        <v>16856000</v>
      </c>
      <c r="E32" s="17">
        <v>16008000</v>
      </c>
      <c r="F32" s="17">
        <v>25130000</v>
      </c>
      <c r="G32" s="17">
        <v>7491000</v>
      </c>
      <c r="H32" s="17">
        <v>1241000</v>
      </c>
      <c r="I32" s="17">
        <v>3425000</v>
      </c>
      <c r="J32" s="17"/>
      <c r="K32" s="17"/>
      <c r="L32" s="17">
        <v>245000</v>
      </c>
      <c r="M32" s="17"/>
      <c r="N32" s="17"/>
      <c r="O32" s="17"/>
      <c r="P32" s="17"/>
      <c r="Q32" s="17"/>
      <c r="R32" s="17">
        <v>136113000</v>
      </c>
      <c r="S32" s="93"/>
    </row>
    <row r="33" spans="1:19" ht="13.5">
      <c r="A33" s="88" t="s">
        <v>265</v>
      </c>
      <c r="B33" s="88" t="s">
        <v>11</v>
      </c>
      <c r="C33" s="90">
        <v>129223000</v>
      </c>
      <c r="D33" s="90">
        <v>15709000</v>
      </c>
      <c r="E33" s="90">
        <v>2021000</v>
      </c>
      <c r="F33" s="90">
        <v>39678000</v>
      </c>
      <c r="G33" s="90">
        <v>14855000</v>
      </c>
      <c r="H33" s="90">
        <v>1857000</v>
      </c>
      <c r="I33" s="90"/>
      <c r="J33" s="90"/>
      <c r="K33" s="90"/>
      <c r="L33" s="90"/>
      <c r="M33" s="90"/>
      <c r="N33" s="90"/>
      <c r="O33" s="90"/>
      <c r="P33" s="90"/>
      <c r="Q33" s="90"/>
      <c r="R33" s="90">
        <v>203343000</v>
      </c>
      <c r="S33" s="89"/>
    </row>
    <row r="34" spans="1:19" ht="12.75">
      <c r="A34" s="91"/>
      <c r="B34" s="92" t="s">
        <v>12</v>
      </c>
      <c r="C34" s="17">
        <v>112862000</v>
      </c>
      <c r="D34" s="17">
        <v>30199000</v>
      </c>
      <c r="E34" s="17">
        <v>14635000</v>
      </c>
      <c r="F34" s="17">
        <v>39588000</v>
      </c>
      <c r="G34" s="17">
        <v>17025000</v>
      </c>
      <c r="H34" s="17">
        <v>5496000</v>
      </c>
      <c r="I34" s="17">
        <v>3344000</v>
      </c>
      <c r="J34" s="17"/>
      <c r="K34" s="17"/>
      <c r="L34" s="17">
        <v>7945000</v>
      </c>
      <c r="M34" s="17"/>
      <c r="N34" s="17"/>
      <c r="O34" s="17"/>
      <c r="P34" s="17"/>
      <c r="Q34" s="17"/>
      <c r="R34" s="17">
        <v>231094000</v>
      </c>
      <c r="S34" s="93"/>
    </row>
    <row r="35" spans="1:19" ht="12.75">
      <c r="A35" s="91"/>
      <c r="B35" s="92" t="s">
        <v>13</v>
      </c>
      <c r="C35" s="17">
        <v>112862000</v>
      </c>
      <c r="D35" s="17">
        <v>30199000</v>
      </c>
      <c r="E35" s="17">
        <v>14635000</v>
      </c>
      <c r="F35" s="17">
        <v>39588000</v>
      </c>
      <c r="G35" s="17">
        <v>17025000</v>
      </c>
      <c r="H35" s="17">
        <v>5496000</v>
      </c>
      <c r="I35" s="17">
        <v>3344000</v>
      </c>
      <c r="J35" s="17"/>
      <c r="K35" s="17"/>
      <c r="L35" s="17">
        <v>7945000</v>
      </c>
      <c r="M35" s="17"/>
      <c r="N35" s="17"/>
      <c r="O35" s="17"/>
      <c r="P35" s="17"/>
      <c r="Q35" s="17"/>
      <c r="R35" s="17">
        <v>231094000</v>
      </c>
      <c r="S35" s="93"/>
    </row>
    <row r="36" spans="1:19" ht="13.5">
      <c r="A36" s="88" t="s">
        <v>266</v>
      </c>
      <c r="B36" s="88" t="s">
        <v>11</v>
      </c>
      <c r="C36" s="90">
        <v>62832000</v>
      </c>
      <c r="D36" s="90">
        <v>6929000</v>
      </c>
      <c r="E36" s="90">
        <v>2470000</v>
      </c>
      <c r="F36" s="90">
        <v>19502000</v>
      </c>
      <c r="G36" s="90">
        <v>31316000</v>
      </c>
      <c r="H36" s="90">
        <v>0</v>
      </c>
      <c r="I36" s="90"/>
      <c r="J36" s="90"/>
      <c r="K36" s="90"/>
      <c r="L36" s="90"/>
      <c r="M36" s="90"/>
      <c r="N36" s="90"/>
      <c r="O36" s="90"/>
      <c r="P36" s="90"/>
      <c r="Q36" s="90"/>
      <c r="R36" s="90">
        <v>123049000</v>
      </c>
      <c r="S36" s="89"/>
    </row>
    <row r="37" spans="1:19" ht="12.75">
      <c r="A37" s="91"/>
      <c r="B37" s="92" t="s">
        <v>12</v>
      </c>
      <c r="C37" s="17">
        <v>57870000</v>
      </c>
      <c r="D37" s="17">
        <v>16081000</v>
      </c>
      <c r="E37" s="17">
        <v>3470000</v>
      </c>
      <c r="F37" s="17">
        <v>19396000</v>
      </c>
      <c r="G37" s="17">
        <v>30501000</v>
      </c>
      <c r="H37" s="17">
        <v>1754000</v>
      </c>
      <c r="I37" s="17">
        <v>2869000</v>
      </c>
      <c r="J37" s="17"/>
      <c r="K37" s="17">
        <v>271000</v>
      </c>
      <c r="L37" s="17"/>
      <c r="M37" s="17"/>
      <c r="N37" s="17"/>
      <c r="O37" s="17"/>
      <c r="P37" s="17"/>
      <c r="Q37" s="17"/>
      <c r="R37" s="17">
        <v>132212000</v>
      </c>
      <c r="S37" s="93"/>
    </row>
    <row r="38" spans="1:19" ht="12.75">
      <c r="A38" s="91"/>
      <c r="B38" s="92" t="s">
        <v>13</v>
      </c>
      <c r="C38" s="17">
        <v>57870000</v>
      </c>
      <c r="D38" s="17">
        <v>16081000</v>
      </c>
      <c r="E38" s="17">
        <v>3470000</v>
      </c>
      <c r="F38" s="17">
        <v>19396000</v>
      </c>
      <c r="G38" s="17">
        <v>30501000</v>
      </c>
      <c r="H38" s="17">
        <v>1754000</v>
      </c>
      <c r="I38" s="17">
        <v>2869000</v>
      </c>
      <c r="J38" s="17"/>
      <c r="K38" s="17">
        <v>271000</v>
      </c>
      <c r="L38" s="17"/>
      <c r="M38" s="17"/>
      <c r="N38" s="17"/>
      <c r="O38" s="17"/>
      <c r="P38" s="17"/>
      <c r="Q38" s="17"/>
      <c r="R38" s="17">
        <v>132212000</v>
      </c>
      <c r="S38" s="93"/>
    </row>
    <row r="39" spans="1:19" ht="13.5">
      <c r="A39" s="88" t="s">
        <v>267</v>
      </c>
      <c r="B39" s="88" t="s">
        <v>11</v>
      </c>
      <c r="C39" s="90">
        <v>98887000</v>
      </c>
      <c r="D39" s="90">
        <v>10769000</v>
      </c>
      <c r="E39" s="90">
        <v>395000</v>
      </c>
      <c r="F39" s="90">
        <v>29713000</v>
      </c>
      <c r="G39" s="90">
        <v>74085000</v>
      </c>
      <c r="H39" s="90">
        <v>1110000</v>
      </c>
      <c r="I39" s="90"/>
      <c r="J39" s="90"/>
      <c r="K39" s="90"/>
      <c r="L39" s="90"/>
      <c r="M39" s="90"/>
      <c r="N39" s="90"/>
      <c r="O39" s="90"/>
      <c r="P39" s="90"/>
      <c r="Q39" s="90"/>
      <c r="R39" s="90">
        <v>214959000</v>
      </c>
      <c r="S39" s="89"/>
    </row>
    <row r="40" spans="1:19" ht="12.75">
      <c r="A40" s="91"/>
      <c r="B40" s="92" t="s">
        <v>12</v>
      </c>
      <c r="C40" s="17">
        <v>93933000</v>
      </c>
      <c r="D40" s="17">
        <v>26878000</v>
      </c>
      <c r="E40" s="17">
        <v>2796000</v>
      </c>
      <c r="F40" s="17">
        <v>31114000</v>
      </c>
      <c r="G40" s="17">
        <v>75707000</v>
      </c>
      <c r="H40" s="17">
        <v>3536000</v>
      </c>
      <c r="I40" s="17">
        <v>4251000</v>
      </c>
      <c r="J40" s="17"/>
      <c r="K40" s="17">
        <v>400000</v>
      </c>
      <c r="L40" s="17">
        <v>406000</v>
      </c>
      <c r="M40" s="17"/>
      <c r="N40" s="17"/>
      <c r="O40" s="17"/>
      <c r="P40" s="17"/>
      <c r="Q40" s="17"/>
      <c r="R40" s="17">
        <v>239021000</v>
      </c>
      <c r="S40" s="93"/>
    </row>
    <row r="41" spans="1:19" ht="12.75">
      <c r="A41" s="91"/>
      <c r="B41" s="92" t="s">
        <v>13</v>
      </c>
      <c r="C41" s="17">
        <v>93933000</v>
      </c>
      <c r="D41" s="17">
        <v>26878000</v>
      </c>
      <c r="E41" s="17">
        <v>2796000</v>
      </c>
      <c r="F41" s="17">
        <v>31114000</v>
      </c>
      <c r="G41" s="17">
        <v>75707000</v>
      </c>
      <c r="H41" s="17">
        <v>3536000</v>
      </c>
      <c r="I41" s="17">
        <v>4251000</v>
      </c>
      <c r="J41" s="17"/>
      <c r="K41" s="17">
        <v>400000</v>
      </c>
      <c r="L41" s="17">
        <v>406000</v>
      </c>
      <c r="M41" s="17"/>
      <c r="N41" s="17"/>
      <c r="O41" s="17"/>
      <c r="P41" s="17"/>
      <c r="Q41" s="17"/>
      <c r="R41" s="17">
        <v>239021000</v>
      </c>
      <c r="S41" s="93"/>
    </row>
    <row r="42" spans="1:19" ht="13.5">
      <c r="A42" s="88" t="s">
        <v>268</v>
      </c>
      <c r="B42" s="88" t="s">
        <v>11</v>
      </c>
      <c r="C42" s="90">
        <v>113384000</v>
      </c>
      <c r="D42" s="90">
        <v>19755000</v>
      </c>
      <c r="E42" s="90">
        <v>1087000</v>
      </c>
      <c r="F42" s="90">
        <v>36241000</v>
      </c>
      <c r="G42" s="90">
        <v>52392000</v>
      </c>
      <c r="H42" s="90">
        <v>1544000</v>
      </c>
      <c r="I42" s="90"/>
      <c r="J42" s="90"/>
      <c r="K42" s="90"/>
      <c r="L42" s="90"/>
      <c r="M42" s="90"/>
      <c r="N42" s="90"/>
      <c r="O42" s="90"/>
      <c r="P42" s="90"/>
      <c r="Q42" s="90"/>
      <c r="R42" s="90">
        <v>224403000</v>
      </c>
      <c r="S42" s="89"/>
    </row>
    <row r="43" spans="1:19" ht="12.75">
      <c r="A43" s="91"/>
      <c r="B43" s="92" t="s">
        <v>12</v>
      </c>
      <c r="C43" s="17">
        <v>109461000</v>
      </c>
      <c r="D43" s="17">
        <v>33571000</v>
      </c>
      <c r="E43" s="17">
        <v>4865000</v>
      </c>
      <c r="F43" s="17">
        <v>37382000</v>
      </c>
      <c r="G43" s="17">
        <v>57036000</v>
      </c>
      <c r="H43" s="17">
        <v>4604000</v>
      </c>
      <c r="I43" s="17">
        <v>5408000</v>
      </c>
      <c r="J43" s="17"/>
      <c r="K43" s="17"/>
      <c r="L43" s="17">
        <v>400000</v>
      </c>
      <c r="M43" s="17"/>
      <c r="N43" s="17"/>
      <c r="O43" s="17"/>
      <c r="P43" s="17"/>
      <c r="Q43" s="17"/>
      <c r="R43" s="17">
        <v>252727000</v>
      </c>
      <c r="S43" s="93"/>
    </row>
    <row r="44" spans="1:19" ht="12.75">
      <c r="A44" s="91"/>
      <c r="B44" s="92" t="s">
        <v>13</v>
      </c>
      <c r="C44" s="17">
        <v>109461000</v>
      </c>
      <c r="D44" s="17">
        <v>33571000</v>
      </c>
      <c r="E44" s="17">
        <v>4865000</v>
      </c>
      <c r="F44" s="17">
        <v>37382000</v>
      </c>
      <c r="G44" s="17">
        <v>57036000</v>
      </c>
      <c r="H44" s="17">
        <v>4604000</v>
      </c>
      <c r="I44" s="17">
        <v>5408000</v>
      </c>
      <c r="J44" s="17"/>
      <c r="K44" s="17"/>
      <c r="L44" s="17">
        <v>400000</v>
      </c>
      <c r="M44" s="17"/>
      <c r="N44" s="17"/>
      <c r="O44" s="17"/>
      <c r="P44" s="17"/>
      <c r="Q44" s="17"/>
      <c r="R44" s="17">
        <v>252727000</v>
      </c>
      <c r="S44" s="93"/>
    </row>
    <row r="45" spans="1:19" ht="13.5">
      <c r="A45" s="88" t="s">
        <v>269</v>
      </c>
      <c r="B45" s="88" t="s">
        <v>11</v>
      </c>
      <c r="C45" s="90">
        <v>123361000</v>
      </c>
      <c r="D45" s="90">
        <v>14748000</v>
      </c>
      <c r="E45" s="90">
        <v>706000</v>
      </c>
      <c r="F45" s="90">
        <v>37480000</v>
      </c>
      <c r="G45" s="90">
        <v>78213000</v>
      </c>
      <c r="H45" s="90">
        <v>603000</v>
      </c>
      <c r="I45" s="90"/>
      <c r="J45" s="90"/>
      <c r="K45" s="90"/>
      <c r="L45" s="90"/>
      <c r="M45" s="90"/>
      <c r="N45" s="90"/>
      <c r="O45" s="90"/>
      <c r="P45" s="90"/>
      <c r="Q45" s="90"/>
      <c r="R45" s="90">
        <v>255111000</v>
      </c>
      <c r="S45" s="89"/>
    </row>
    <row r="46" spans="1:19" ht="12.75">
      <c r="A46" s="91"/>
      <c r="B46" s="92" t="s">
        <v>12</v>
      </c>
      <c r="C46" s="17">
        <v>117712000</v>
      </c>
      <c r="D46" s="17">
        <v>31644000</v>
      </c>
      <c r="E46" s="17">
        <v>1935000</v>
      </c>
      <c r="F46" s="17">
        <v>38013000</v>
      </c>
      <c r="G46" s="17">
        <v>76436000</v>
      </c>
      <c r="H46" s="17">
        <v>3874000</v>
      </c>
      <c r="I46" s="17">
        <v>5170000</v>
      </c>
      <c r="J46" s="17"/>
      <c r="K46" s="17">
        <v>100000</v>
      </c>
      <c r="L46" s="17">
        <v>500000</v>
      </c>
      <c r="M46" s="17"/>
      <c r="N46" s="17"/>
      <c r="O46" s="17"/>
      <c r="P46" s="17"/>
      <c r="Q46" s="17"/>
      <c r="R46" s="17">
        <v>275384000</v>
      </c>
      <c r="S46" s="93"/>
    </row>
    <row r="47" spans="1:19" ht="12.75">
      <c r="A47" s="91"/>
      <c r="B47" s="92" t="s">
        <v>13</v>
      </c>
      <c r="C47" s="17">
        <v>117712000</v>
      </c>
      <c r="D47" s="17">
        <v>31644000</v>
      </c>
      <c r="E47" s="17">
        <v>1935000</v>
      </c>
      <c r="F47" s="17">
        <v>38013000</v>
      </c>
      <c r="G47" s="17">
        <v>76436000</v>
      </c>
      <c r="H47" s="17">
        <v>3874000</v>
      </c>
      <c r="I47" s="17">
        <v>5170000</v>
      </c>
      <c r="J47" s="17"/>
      <c r="K47" s="17">
        <v>100000</v>
      </c>
      <c r="L47" s="17">
        <v>500000</v>
      </c>
      <c r="M47" s="17"/>
      <c r="N47" s="17"/>
      <c r="O47" s="17"/>
      <c r="P47" s="17"/>
      <c r="Q47" s="17"/>
      <c r="R47" s="17">
        <v>275384000</v>
      </c>
      <c r="S47" s="93"/>
    </row>
    <row r="48" spans="1:19" ht="13.5">
      <c r="A48" s="88" t="s">
        <v>270</v>
      </c>
      <c r="B48" s="88" t="s">
        <v>11</v>
      </c>
      <c r="C48" s="90">
        <v>128517000</v>
      </c>
      <c r="D48" s="90">
        <v>19486000</v>
      </c>
      <c r="E48" s="90">
        <v>738000</v>
      </c>
      <c r="F48" s="90">
        <v>40161000</v>
      </c>
      <c r="G48" s="90">
        <v>65232000</v>
      </c>
      <c r="H48" s="90">
        <v>507000</v>
      </c>
      <c r="I48" s="90"/>
      <c r="J48" s="90"/>
      <c r="K48" s="90"/>
      <c r="L48" s="90"/>
      <c r="M48" s="90"/>
      <c r="N48" s="90"/>
      <c r="O48" s="90"/>
      <c r="P48" s="90"/>
      <c r="Q48" s="90"/>
      <c r="R48" s="90">
        <v>254641000</v>
      </c>
      <c r="S48" s="89"/>
    </row>
    <row r="49" spans="1:19" ht="12.75">
      <c r="A49" s="91"/>
      <c r="B49" s="92" t="s">
        <v>12</v>
      </c>
      <c r="C49" s="17">
        <v>122771000</v>
      </c>
      <c r="D49" s="17">
        <v>38387000</v>
      </c>
      <c r="E49" s="17">
        <v>13748000</v>
      </c>
      <c r="F49" s="17">
        <v>44215000</v>
      </c>
      <c r="G49" s="17">
        <v>74260000</v>
      </c>
      <c r="H49" s="17">
        <v>4010000</v>
      </c>
      <c r="I49" s="17">
        <v>4363000</v>
      </c>
      <c r="J49" s="17"/>
      <c r="K49" s="17">
        <v>500000</v>
      </c>
      <c r="L49" s="17">
        <v>210000</v>
      </c>
      <c r="M49" s="17"/>
      <c r="N49" s="17"/>
      <c r="O49" s="17"/>
      <c r="P49" s="17"/>
      <c r="Q49" s="17"/>
      <c r="R49" s="17">
        <v>302464000</v>
      </c>
      <c r="S49" s="93"/>
    </row>
    <row r="50" spans="1:19" s="97" customFormat="1" ht="12.75">
      <c r="A50" s="94"/>
      <c r="B50" s="95" t="s">
        <v>13</v>
      </c>
      <c r="C50" s="31">
        <v>122771000</v>
      </c>
      <c r="D50" s="31">
        <v>38387000</v>
      </c>
      <c r="E50" s="31">
        <v>13748000</v>
      </c>
      <c r="F50" s="31">
        <v>44215000</v>
      </c>
      <c r="G50" s="31">
        <v>74260000</v>
      </c>
      <c r="H50" s="31">
        <v>4010000</v>
      </c>
      <c r="I50" s="31">
        <v>4363000</v>
      </c>
      <c r="J50" s="31"/>
      <c r="K50" s="31">
        <v>500000</v>
      </c>
      <c r="L50" s="31">
        <v>210000</v>
      </c>
      <c r="M50" s="31"/>
      <c r="N50" s="31"/>
      <c r="O50" s="31"/>
      <c r="P50" s="31"/>
      <c r="Q50" s="31"/>
      <c r="R50" s="31">
        <v>302464000</v>
      </c>
      <c r="S50" s="96"/>
    </row>
    <row r="51" spans="1:19" s="100" customFormat="1" ht="13.5">
      <c r="A51" s="88" t="s">
        <v>271</v>
      </c>
      <c r="B51" s="88" t="s">
        <v>11</v>
      </c>
      <c r="C51" s="90">
        <v>99484000</v>
      </c>
      <c r="D51" s="90">
        <v>13031000</v>
      </c>
      <c r="E51" s="90">
        <v>475000</v>
      </c>
      <c r="F51" s="90">
        <v>30508000</v>
      </c>
      <c r="G51" s="90">
        <v>38078000</v>
      </c>
      <c r="H51" s="90">
        <v>1134000</v>
      </c>
      <c r="I51" s="90"/>
      <c r="J51" s="90"/>
      <c r="K51" s="90"/>
      <c r="L51" s="90"/>
      <c r="M51" s="90"/>
      <c r="N51" s="90"/>
      <c r="O51" s="90"/>
      <c r="P51" s="90"/>
      <c r="Q51" s="90"/>
      <c r="R51" s="90">
        <v>182710000</v>
      </c>
      <c r="S51" s="89"/>
    </row>
    <row r="52" spans="1:19" ht="12.75">
      <c r="A52" s="91"/>
      <c r="B52" s="92" t="s">
        <v>12</v>
      </c>
      <c r="C52" s="17">
        <v>93846000</v>
      </c>
      <c r="D52" s="17">
        <v>27120000</v>
      </c>
      <c r="E52" s="17">
        <v>1065000</v>
      </c>
      <c r="F52" s="17">
        <v>30705000</v>
      </c>
      <c r="G52" s="17">
        <v>38467000</v>
      </c>
      <c r="H52" s="17">
        <v>3753000</v>
      </c>
      <c r="I52" s="17">
        <v>4181000</v>
      </c>
      <c r="J52" s="17"/>
      <c r="K52" s="17">
        <v>50000</v>
      </c>
      <c r="L52" s="17">
        <v>2331000</v>
      </c>
      <c r="M52" s="17"/>
      <c r="N52" s="17"/>
      <c r="O52" s="17"/>
      <c r="P52" s="17"/>
      <c r="Q52" s="17"/>
      <c r="R52" s="17">
        <v>201518000</v>
      </c>
      <c r="S52" s="93"/>
    </row>
    <row r="53" spans="1:19" ht="12.75">
      <c r="A53" s="91"/>
      <c r="B53" s="92" t="s">
        <v>13</v>
      </c>
      <c r="C53" s="17">
        <v>93846000</v>
      </c>
      <c r="D53" s="17">
        <v>27120000</v>
      </c>
      <c r="E53" s="17">
        <v>1065000</v>
      </c>
      <c r="F53" s="17">
        <v>30705000</v>
      </c>
      <c r="G53" s="17">
        <v>38467000</v>
      </c>
      <c r="H53" s="17">
        <v>3753000</v>
      </c>
      <c r="I53" s="17">
        <v>4181000</v>
      </c>
      <c r="J53" s="17"/>
      <c r="K53" s="17">
        <v>50000</v>
      </c>
      <c r="L53" s="17">
        <v>0</v>
      </c>
      <c r="M53" s="17"/>
      <c r="N53" s="17"/>
      <c r="O53" s="17"/>
      <c r="P53" s="17"/>
      <c r="Q53" s="17"/>
      <c r="R53" s="17">
        <v>199187000</v>
      </c>
      <c r="S53" s="93"/>
    </row>
    <row r="54" spans="1:19" ht="13.5">
      <c r="A54" s="88" t="s">
        <v>272</v>
      </c>
      <c r="B54" s="88" t="s">
        <v>11</v>
      </c>
      <c r="C54" s="90">
        <v>116204000</v>
      </c>
      <c r="D54" s="90">
        <v>15567000</v>
      </c>
      <c r="E54" s="90">
        <v>1008000</v>
      </c>
      <c r="F54" s="90">
        <v>35850000</v>
      </c>
      <c r="G54" s="90">
        <v>58348000</v>
      </c>
      <c r="H54" s="90">
        <v>1360000</v>
      </c>
      <c r="I54" s="90"/>
      <c r="J54" s="90"/>
      <c r="K54" s="90"/>
      <c r="L54" s="90"/>
      <c r="M54" s="90"/>
      <c r="N54" s="90"/>
      <c r="O54" s="90"/>
      <c r="P54" s="90"/>
      <c r="Q54" s="90"/>
      <c r="R54" s="90">
        <v>228337000</v>
      </c>
      <c r="S54" s="89"/>
    </row>
    <row r="55" spans="1:19" ht="12.75">
      <c r="A55" s="91"/>
      <c r="B55" s="92" t="s">
        <v>12</v>
      </c>
      <c r="C55" s="17">
        <v>110766000</v>
      </c>
      <c r="D55" s="17">
        <v>31765000</v>
      </c>
      <c r="E55" s="17">
        <v>1628000</v>
      </c>
      <c r="F55" s="17">
        <v>36291000</v>
      </c>
      <c r="G55" s="17">
        <v>59114000</v>
      </c>
      <c r="H55" s="17">
        <v>4516000</v>
      </c>
      <c r="I55" s="17">
        <v>1503000</v>
      </c>
      <c r="J55" s="17"/>
      <c r="K55" s="17">
        <v>1285000</v>
      </c>
      <c r="L55" s="17">
        <v>5632000</v>
      </c>
      <c r="M55" s="17"/>
      <c r="N55" s="17"/>
      <c r="O55" s="17"/>
      <c r="P55" s="17"/>
      <c r="Q55" s="17"/>
      <c r="R55" s="17">
        <v>252500000</v>
      </c>
      <c r="S55" s="93"/>
    </row>
    <row r="56" spans="1:19" ht="12.75">
      <c r="A56" s="91"/>
      <c r="B56" s="92" t="s">
        <v>13</v>
      </c>
      <c r="C56" s="17">
        <v>110766000</v>
      </c>
      <c r="D56" s="17">
        <v>31765000</v>
      </c>
      <c r="E56" s="17">
        <v>1628000</v>
      </c>
      <c r="F56" s="17">
        <v>36291000</v>
      </c>
      <c r="G56" s="17">
        <v>59114000</v>
      </c>
      <c r="H56" s="17">
        <v>4516000</v>
      </c>
      <c r="I56" s="17">
        <v>1503000</v>
      </c>
      <c r="J56" s="17"/>
      <c r="K56" s="17">
        <v>1285000</v>
      </c>
      <c r="L56" s="17">
        <v>265000</v>
      </c>
      <c r="M56" s="17"/>
      <c r="N56" s="17"/>
      <c r="O56" s="17"/>
      <c r="P56" s="17"/>
      <c r="Q56" s="17"/>
      <c r="R56" s="17">
        <v>247133000</v>
      </c>
      <c r="S56" s="93"/>
    </row>
    <row r="57" spans="1:19" ht="13.5">
      <c r="A57" s="88" t="s">
        <v>273</v>
      </c>
      <c r="B57" s="88" t="s">
        <v>11</v>
      </c>
      <c r="C57" s="90">
        <v>100990000</v>
      </c>
      <c r="D57" s="90">
        <v>14479000</v>
      </c>
      <c r="E57" s="90"/>
      <c r="F57" s="90">
        <v>32036000</v>
      </c>
      <c r="G57" s="90">
        <v>54071000</v>
      </c>
      <c r="H57" s="90">
        <v>1170000</v>
      </c>
      <c r="I57" s="90"/>
      <c r="J57" s="90"/>
      <c r="K57" s="90"/>
      <c r="L57" s="90"/>
      <c r="M57" s="90"/>
      <c r="N57" s="90"/>
      <c r="O57" s="90"/>
      <c r="P57" s="90"/>
      <c r="Q57" s="90"/>
      <c r="R57" s="90">
        <v>202746000</v>
      </c>
      <c r="S57" s="89"/>
    </row>
    <row r="58" spans="1:19" ht="12.75">
      <c r="A58" s="91"/>
      <c r="B58" s="92" t="s">
        <v>12</v>
      </c>
      <c r="C58" s="17">
        <v>96692000</v>
      </c>
      <c r="D58" s="17">
        <v>31393000</v>
      </c>
      <c r="E58" s="17">
        <v>3026000</v>
      </c>
      <c r="F58" s="17">
        <v>33887000</v>
      </c>
      <c r="G58" s="17">
        <v>58570000</v>
      </c>
      <c r="H58" s="17">
        <v>4173000</v>
      </c>
      <c r="I58" s="17">
        <v>4650000</v>
      </c>
      <c r="J58" s="17"/>
      <c r="K58" s="17">
        <v>250000</v>
      </c>
      <c r="L58" s="17"/>
      <c r="M58" s="17"/>
      <c r="N58" s="17"/>
      <c r="O58" s="17"/>
      <c r="P58" s="17"/>
      <c r="Q58" s="17"/>
      <c r="R58" s="17">
        <v>232641000</v>
      </c>
      <c r="S58" s="93"/>
    </row>
    <row r="59" spans="1:19" ht="12.75">
      <c r="A59" s="91"/>
      <c r="B59" s="92" t="s">
        <v>13</v>
      </c>
      <c r="C59" s="17">
        <v>96692000</v>
      </c>
      <c r="D59" s="17">
        <v>31393000</v>
      </c>
      <c r="E59" s="17">
        <v>3026000</v>
      </c>
      <c r="F59" s="17">
        <v>33887000</v>
      </c>
      <c r="G59" s="17">
        <v>58570000</v>
      </c>
      <c r="H59" s="17">
        <v>4173000</v>
      </c>
      <c r="I59" s="17">
        <v>4650000</v>
      </c>
      <c r="J59" s="17"/>
      <c r="K59" s="17">
        <v>250000</v>
      </c>
      <c r="L59" s="17"/>
      <c r="M59" s="17"/>
      <c r="N59" s="17"/>
      <c r="O59" s="17"/>
      <c r="P59" s="17"/>
      <c r="Q59" s="17"/>
      <c r="R59" s="17">
        <v>232641000</v>
      </c>
      <c r="S59" s="93"/>
    </row>
    <row r="60" spans="1:19" ht="13.5" hidden="1">
      <c r="A60" s="88" t="s">
        <v>274</v>
      </c>
      <c r="B60" s="88" t="s">
        <v>11</v>
      </c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89"/>
    </row>
    <row r="61" spans="1:19" ht="12.75" hidden="1">
      <c r="A61" s="91"/>
      <c r="B61" s="92" t="s">
        <v>12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93"/>
    </row>
    <row r="62" spans="1:19" ht="12.75" hidden="1">
      <c r="A62" s="91"/>
      <c r="B62" s="92" t="s">
        <v>13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93"/>
    </row>
    <row r="63" spans="1:19" ht="13.5">
      <c r="A63" s="88" t="s">
        <v>325</v>
      </c>
      <c r="B63" s="88" t="s">
        <v>11</v>
      </c>
      <c r="C63" s="90">
        <v>104416000</v>
      </c>
      <c r="D63" s="90">
        <v>25190000</v>
      </c>
      <c r="E63" s="90">
        <v>1910000</v>
      </c>
      <c r="F63" s="90">
        <v>35509000</v>
      </c>
      <c r="G63" s="90">
        <v>97553000</v>
      </c>
      <c r="H63" s="90">
        <v>1302000</v>
      </c>
      <c r="I63" s="90"/>
      <c r="J63" s="90"/>
      <c r="K63" s="90"/>
      <c r="L63" s="90"/>
      <c r="M63" s="90"/>
      <c r="N63" s="90"/>
      <c r="O63" s="90"/>
      <c r="P63" s="90"/>
      <c r="Q63" s="90"/>
      <c r="R63" s="90">
        <v>265880000</v>
      </c>
      <c r="S63" s="89"/>
    </row>
    <row r="64" spans="1:19" ht="12.75">
      <c r="A64" s="91"/>
      <c r="B64" s="92" t="s">
        <v>12</v>
      </c>
      <c r="C64" s="17">
        <v>97328000</v>
      </c>
      <c r="D64" s="17">
        <v>43132000</v>
      </c>
      <c r="E64" s="17">
        <v>2910000</v>
      </c>
      <c r="F64" s="17">
        <v>36153000</v>
      </c>
      <c r="G64" s="17">
        <v>100915000</v>
      </c>
      <c r="H64" s="17">
        <v>4231000</v>
      </c>
      <c r="I64" s="17">
        <v>6706000</v>
      </c>
      <c r="J64" s="17"/>
      <c r="K64" s="17"/>
      <c r="L64" s="17">
        <v>410000</v>
      </c>
      <c r="M64" s="17">
        <v>17000000</v>
      </c>
      <c r="N64" s="17"/>
      <c r="O64" s="17"/>
      <c r="P64" s="17"/>
      <c r="Q64" s="17"/>
      <c r="R64" s="17">
        <v>308785000</v>
      </c>
      <c r="S64" s="93"/>
    </row>
    <row r="65" spans="1:19" ht="12.75">
      <c r="A65" s="91"/>
      <c r="B65" s="92" t="s">
        <v>13</v>
      </c>
      <c r="C65" s="17">
        <v>97328000</v>
      </c>
      <c r="D65" s="17">
        <v>43132000</v>
      </c>
      <c r="E65" s="17">
        <v>2910000</v>
      </c>
      <c r="F65" s="17">
        <v>36153000</v>
      </c>
      <c r="G65" s="17">
        <v>100915000</v>
      </c>
      <c r="H65" s="17">
        <v>4231000</v>
      </c>
      <c r="I65" s="17">
        <v>6706000</v>
      </c>
      <c r="J65" s="17"/>
      <c r="K65" s="17"/>
      <c r="L65" s="17">
        <v>410000</v>
      </c>
      <c r="M65" s="17">
        <v>17000000</v>
      </c>
      <c r="N65" s="17"/>
      <c r="O65" s="17"/>
      <c r="P65" s="17"/>
      <c r="Q65" s="17"/>
      <c r="R65" s="17">
        <v>308785000</v>
      </c>
      <c r="S65" s="93"/>
    </row>
    <row r="66" spans="1:19" ht="13.5" hidden="1">
      <c r="A66" s="88" t="s">
        <v>276</v>
      </c>
      <c r="B66" s="88" t="s">
        <v>11</v>
      </c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89"/>
    </row>
    <row r="67" spans="1:19" ht="12.75" hidden="1">
      <c r="A67" s="91"/>
      <c r="B67" s="92" t="s">
        <v>12</v>
      </c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93"/>
    </row>
    <row r="68" spans="1:19" ht="12.75" hidden="1">
      <c r="A68" s="91"/>
      <c r="B68" s="92" t="s">
        <v>13</v>
      </c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93"/>
    </row>
    <row r="69" spans="1:19" ht="13.5">
      <c r="A69" s="88" t="s">
        <v>277</v>
      </c>
      <c r="B69" s="88" t="s">
        <v>11</v>
      </c>
      <c r="C69" s="90">
        <v>155403000</v>
      </c>
      <c r="D69" s="90">
        <v>17539000</v>
      </c>
      <c r="E69" s="90">
        <v>1668000</v>
      </c>
      <c r="F69" s="90">
        <v>47145000</v>
      </c>
      <c r="G69" s="90">
        <v>88048000</v>
      </c>
      <c r="H69" s="90">
        <v>2082000</v>
      </c>
      <c r="I69" s="90"/>
      <c r="J69" s="90"/>
      <c r="K69" s="90"/>
      <c r="L69" s="90"/>
      <c r="M69" s="90"/>
      <c r="N69" s="90"/>
      <c r="O69" s="90"/>
      <c r="P69" s="90"/>
      <c r="Q69" s="90"/>
      <c r="R69" s="90">
        <v>311885000</v>
      </c>
      <c r="S69" s="89"/>
    </row>
    <row r="70" spans="1:19" ht="12.75">
      <c r="A70" s="91"/>
      <c r="B70" s="92" t="s">
        <v>12</v>
      </c>
      <c r="C70" s="17">
        <v>149331000</v>
      </c>
      <c r="D70" s="17">
        <v>36505000</v>
      </c>
      <c r="E70" s="17">
        <v>3076000</v>
      </c>
      <c r="F70" s="17">
        <v>47537000</v>
      </c>
      <c r="G70" s="17">
        <v>89284000</v>
      </c>
      <c r="H70" s="17">
        <v>6352000</v>
      </c>
      <c r="I70" s="17">
        <v>6972000</v>
      </c>
      <c r="J70" s="17"/>
      <c r="K70" s="17">
        <v>300000</v>
      </c>
      <c r="L70" s="17">
        <v>1069000</v>
      </c>
      <c r="M70" s="17"/>
      <c r="N70" s="17"/>
      <c r="O70" s="17"/>
      <c r="P70" s="17"/>
      <c r="Q70" s="17"/>
      <c r="R70" s="17">
        <v>340426000</v>
      </c>
      <c r="S70" s="93"/>
    </row>
    <row r="71" spans="1:19" ht="12.75">
      <c r="A71" s="91"/>
      <c r="B71" s="92" t="s">
        <v>13</v>
      </c>
      <c r="C71" s="17">
        <v>149331000</v>
      </c>
      <c r="D71" s="17">
        <v>36505000</v>
      </c>
      <c r="E71" s="17">
        <v>3076000</v>
      </c>
      <c r="F71" s="17">
        <v>47537000</v>
      </c>
      <c r="G71" s="17">
        <v>89284000</v>
      </c>
      <c r="H71" s="17">
        <v>6352000</v>
      </c>
      <c r="I71" s="17">
        <v>6972000</v>
      </c>
      <c r="J71" s="17"/>
      <c r="K71" s="17">
        <v>300000</v>
      </c>
      <c r="L71" s="17">
        <v>1069000</v>
      </c>
      <c r="M71" s="17"/>
      <c r="N71" s="17"/>
      <c r="O71" s="17"/>
      <c r="P71" s="17"/>
      <c r="Q71" s="17"/>
      <c r="R71" s="17">
        <v>340426000</v>
      </c>
      <c r="S71" s="93"/>
    </row>
    <row r="72" spans="1:19" ht="13.5">
      <c r="A72" s="88" t="s">
        <v>278</v>
      </c>
      <c r="B72" s="88" t="s">
        <v>11</v>
      </c>
      <c r="C72" s="90">
        <v>73316000</v>
      </c>
      <c r="D72" s="90">
        <v>11127000</v>
      </c>
      <c r="E72" s="90">
        <v>2787000</v>
      </c>
      <c r="F72" s="90">
        <v>23552000</v>
      </c>
      <c r="G72" s="90">
        <v>70578000</v>
      </c>
      <c r="H72" s="90">
        <v>0</v>
      </c>
      <c r="I72" s="90"/>
      <c r="J72" s="90"/>
      <c r="K72" s="90"/>
      <c r="L72" s="90"/>
      <c r="M72" s="90"/>
      <c r="N72" s="90"/>
      <c r="O72" s="90"/>
      <c r="P72" s="90"/>
      <c r="Q72" s="90"/>
      <c r="R72" s="90">
        <v>181360000</v>
      </c>
      <c r="S72" s="89"/>
    </row>
    <row r="73" spans="1:19" ht="12.75">
      <c r="A73" s="91"/>
      <c r="B73" s="92" t="s">
        <v>12</v>
      </c>
      <c r="C73" s="17">
        <v>70448000</v>
      </c>
      <c r="D73" s="17">
        <v>29239000</v>
      </c>
      <c r="E73" s="17">
        <v>3859000</v>
      </c>
      <c r="F73" s="17">
        <v>26245000</v>
      </c>
      <c r="G73" s="17">
        <v>70283000</v>
      </c>
      <c r="H73" s="17">
        <v>2001000</v>
      </c>
      <c r="I73" s="17">
        <v>3244000</v>
      </c>
      <c r="J73" s="17"/>
      <c r="K73" s="17"/>
      <c r="L73" s="17">
        <v>400000</v>
      </c>
      <c r="M73" s="17"/>
      <c r="N73" s="17"/>
      <c r="O73" s="17"/>
      <c r="P73" s="17"/>
      <c r="Q73" s="17"/>
      <c r="R73" s="17">
        <v>205719000</v>
      </c>
      <c r="S73" s="93"/>
    </row>
    <row r="74" spans="1:19" ht="12.75">
      <c r="A74" s="91"/>
      <c r="B74" s="92" t="s">
        <v>13</v>
      </c>
      <c r="C74" s="17">
        <v>70448000</v>
      </c>
      <c r="D74" s="17">
        <v>29239000</v>
      </c>
      <c r="E74" s="17">
        <v>3859000</v>
      </c>
      <c r="F74" s="17">
        <v>26245000</v>
      </c>
      <c r="G74" s="17">
        <v>70283000</v>
      </c>
      <c r="H74" s="17">
        <v>2001000</v>
      </c>
      <c r="I74" s="17">
        <v>3244000</v>
      </c>
      <c r="J74" s="17"/>
      <c r="K74" s="17"/>
      <c r="L74" s="17">
        <v>400000</v>
      </c>
      <c r="M74" s="17"/>
      <c r="N74" s="17"/>
      <c r="O74" s="17"/>
      <c r="P74" s="17"/>
      <c r="Q74" s="17"/>
      <c r="R74" s="17">
        <v>205719000</v>
      </c>
      <c r="S74" s="93"/>
    </row>
    <row r="75" spans="1:19" ht="13.5">
      <c r="A75" s="88" t="s">
        <v>279</v>
      </c>
      <c r="B75" s="88" t="s">
        <v>11</v>
      </c>
      <c r="C75" s="90">
        <v>126017000</v>
      </c>
      <c r="D75" s="90">
        <v>18769000</v>
      </c>
      <c r="E75" s="90">
        <v>1296000</v>
      </c>
      <c r="F75" s="90">
        <v>39442000</v>
      </c>
      <c r="G75" s="90">
        <v>74581000</v>
      </c>
      <c r="H75" s="90">
        <v>1640000</v>
      </c>
      <c r="I75" s="90"/>
      <c r="J75" s="90"/>
      <c r="K75" s="90"/>
      <c r="L75" s="90"/>
      <c r="M75" s="90"/>
      <c r="N75" s="90"/>
      <c r="O75" s="90"/>
      <c r="P75" s="90"/>
      <c r="Q75" s="90"/>
      <c r="R75" s="90">
        <v>261745000</v>
      </c>
      <c r="S75" s="89"/>
    </row>
    <row r="76" spans="1:19" ht="12.75">
      <c r="A76" s="91"/>
      <c r="B76" s="92" t="s">
        <v>12</v>
      </c>
      <c r="C76" s="17">
        <v>122888000</v>
      </c>
      <c r="D76" s="17">
        <v>33130000</v>
      </c>
      <c r="E76" s="17">
        <v>1296000</v>
      </c>
      <c r="F76" s="17">
        <v>39782000</v>
      </c>
      <c r="G76" s="17">
        <v>73990000</v>
      </c>
      <c r="H76" s="17">
        <v>4755000</v>
      </c>
      <c r="I76" s="17">
        <v>6331000</v>
      </c>
      <c r="J76" s="17"/>
      <c r="K76" s="17">
        <v>50000</v>
      </c>
      <c r="L76" s="17"/>
      <c r="M76" s="17"/>
      <c r="N76" s="17"/>
      <c r="O76" s="17"/>
      <c r="P76" s="17"/>
      <c r="Q76" s="17"/>
      <c r="R76" s="17">
        <v>282222000</v>
      </c>
      <c r="S76" s="93"/>
    </row>
    <row r="77" spans="1:19" ht="12.75">
      <c r="A77" s="91"/>
      <c r="B77" s="92" t="s">
        <v>13</v>
      </c>
      <c r="C77" s="17">
        <v>122888000</v>
      </c>
      <c r="D77" s="17">
        <v>33130000</v>
      </c>
      <c r="E77" s="17">
        <v>1296000</v>
      </c>
      <c r="F77" s="17">
        <v>39782000</v>
      </c>
      <c r="G77" s="17">
        <v>73990000</v>
      </c>
      <c r="H77" s="17">
        <v>4755000</v>
      </c>
      <c r="I77" s="17">
        <v>6331000</v>
      </c>
      <c r="J77" s="17"/>
      <c r="K77" s="17">
        <v>50000</v>
      </c>
      <c r="L77" s="17"/>
      <c r="M77" s="17"/>
      <c r="N77" s="17"/>
      <c r="O77" s="17"/>
      <c r="P77" s="17"/>
      <c r="Q77" s="17"/>
      <c r="R77" s="17">
        <v>282222000</v>
      </c>
      <c r="S77" s="93"/>
    </row>
    <row r="78" spans="1:19" ht="13.5">
      <c r="A78" s="88" t="s">
        <v>280</v>
      </c>
      <c r="B78" s="88" t="s">
        <v>11</v>
      </c>
      <c r="C78" s="90">
        <v>163706000</v>
      </c>
      <c r="D78" s="90">
        <v>22681000</v>
      </c>
      <c r="E78" s="90">
        <v>4771000</v>
      </c>
      <c r="F78" s="90">
        <v>51613000</v>
      </c>
      <c r="G78" s="90">
        <v>69295000</v>
      </c>
      <c r="H78" s="90">
        <v>772000</v>
      </c>
      <c r="I78" s="90"/>
      <c r="J78" s="90"/>
      <c r="K78" s="90"/>
      <c r="L78" s="90"/>
      <c r="M78" s="90"/>
      <c r="N78" s="90"/>
      <c r="O78" s="90"/>
      <c r="P78" s="90"/>
      <c r="Q78" s="90"/>
      <c r="R78" s="90">
        <v>312838000</v>
      </c>
      <c r="S78" s="89"/>
    </row>
    <row r="79" spans="1:19" ht="12.75">
      <c r="A79" s="91"/>
      <c r="B79" s="92" t="s">
        <v>12</v>
      </c>
      <c r="C79" s="17">
        <v>154850000</v>
      </c>
      <c r="D79" s="17">
        <v>45569000</v>
      </c>
      <c r="E79" s="17">
        <v>7465000</v>
      </c>
      <c r="F79" s="17">
        <v>52327000</v>
      </c>
      <c r="G79" s="17">
        <v>68960000</v>
      </c>
      <c r="H79" s="17">
        <v>4888000</v>
      </c>
      <c r="I79" s="17">
        <v>5854000</v>
      </c>
      <c r="J79" s="17"/>
      <c r="K79" s="17">
        <v>100000</v>
      </c>
      <c r="L79" s="17">
        <v>50000</v>
      </c>
      <c r="M79" s="17"/>
      <c r="N79" s="17"/>
      <c r="O79" s="17"/>
      <c r="P79" s="17"/>
      <c r="Q79" s="17"/>
      <c r="R79" s="17">
        <v>340063000</v>
      </c>
      <c r="S79" s="93"/>
    </row>
    <row r="80" spans="1:19" ht="12.75">
      <c r="A80" s="91"/>
      <c r="B80" s="92" t="s">
        <v>13</v>
      </c>
      <c r="C80" s="17">
        <v>154850000</v>
      </c>
      <c r="D80" s="17">
        <v>45569000</v>
      </c>
      <c r="E80" s="17">
        <v>7465000</v>
      </c>
      <c r="F80" s="17">
        <v>52327000</v>
      </c>
      <c r="G80" s="17">
        <v>68960000</v>
      </c>
      <c r="H80" s="17">
        <v>4888000</v>
      </c>
      <c r="I80" s="17">
        <v>5854000</v>
      </c>
      <c r="J80" s="17"/>
      <c r="K80" s="17">
        <v>100000</v>
      </c>
      <c r="L80" s="17">
        <v>50000</v>
      </c>
      <c r="M80" s="17"/>
      <c r="N80" s="17"/>
      <c r="O80" s="17"/>
      <c r="P80" s="17"/>
      <c r="Q80" s="17"/>
      <c r="R80" s="17">
        <v>340063000</v>
      </c>
      <c r="S80" s="93"/>
    </row>
    <row r="81" spans="1:19" ht="13.5" hidden="1">
      <c r="A81" s="88" t="s">
        <v>281</v>
      </c>
      <c r="B81" s="88" t="s">
        <v>11</v>
      </c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89"/>
    </row>
    <row r="82" spans="1:19" ht="12.75" hidden="1">
      <c r="A82" s="91"/>
      <c r="B82" s="92" t="s">
        <v>12</v>
      </c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93"/>
    </row>
    <row r="83" spans="1:19" ht="12.75" hidden="1">
      <c r="A83" s="91"/>
      <c r="B83" s="92" t="s">
        <v>13</v>
      </c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93"/>
    </row>
    <row r="84" spans="1:19" ht="13.5" hidden="1">
      <c r="A84" s="88" t="s">
        <v>282</v>
      </c>
      <c r="B84" s="88" t="s">
        <v>11</v>
      </c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89"/>
    </row>
    <row r="85" spans="1:19" ht="12.75" hidden="1">
      <c r="A85" s="91"/>
      <c r="B85" s="92" t="s">
        <v>12</v>
      </c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93"/>
    </row>
    <row r="86" spans="1:19" ht="12.75" hidden="1">
      <c r="A86" s="91"/>
      <c r="B86" s="92" t="s">
        <v>13</v>
      </c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93"/>
    </row>
    <row r="87" spans="1:19" ht="13.5" hidden="1">
      <c r="A87" s="88" t="s">
        <v>283</v>
      </c>
      <c r="B87" s="88" t="s">
        <v>11</v>
      </c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89"/>
    </row>
    <row r="88" spans="1:19" ht="12.75" hidden="1">
      <c r="A88" s="91"/>
      <c r="B88" s="92" t="s">
        <v>12</v>
      </c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93"/>
    </row>
    <row r="89" spans="1:19" ht="12.75" hidden="1">
      <c r="A89" s="91"/>
      <c r="B89" s="92" t="s">
        <v>13</v>
      </c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93"/>
    </row>
    <row r="90" spans="1:19" ht="13.5">
      <c r="A90" s="88" t="s">
        <v>284</v>
      </c>
      <c r="B90" s="88" t="s">
        <v>11</v>
      </c>
      <c r="C90" s="90">
        <v>200927000</v>
      </c>
      <c r="D90" s="90">
        <v>32071000</v>
      </c>
      <c r="E90" s="90"/>
      <c r="F90" s="90">
        <v>55071000</v>
      </c>
      <c r="G90" s="90">
        <v>244186000</v>
      </c>
      <c r="H90" s="90">
        <v>1589000</v>
      </c>
      <c r="I90" s="90"/>
      <c r="J90" s="90"/>
      <c r="K90" s="90"/>
      <c r="L90" s="90"/>
      <c r="M90" s="90"/>
      <c r="N90" s="90"/>
      <c r="O90" s="90"/>
      <c r="P90" s="90"/>
      <c r="Q90" s="90"/>
      <c r="R90" s="90">
        <v>533844000</v>
      </c>
      <c r="S90" s="89"/>
    </row>
    <row r="91" spans="1:19" ht="12.75">
      <c r="A91" s="91"/>
      <c r="B91" s="92" t="s">
        <v>12</v>
      </c>
      <c r="C91" s="17">
        <v>135911000</v>
      </c>
      <c r="D91" s="17">
        <v>59979000</v>
      </c>
      <c r="E91" s="17">
        <v>1142000</v>
      </c>
      <c r="F91" s="17">
        <v>41258000</v>
      </c>
      <c r="G91" s="17">
        <v>181194000</v>
      </c>
      <c r="H91" s="17">
        <v>9313000</v>
      </c>
      <c r="I91" s="17">
        <v>4114000</v>
      </c>
      <c r="J91" s="17"/>
      <c r="K91" s="17"/>
      <c r="L91" s="17">
        <v>3540000</v>
      </c>
      <c r="M91" s="17"/>
      <c r="N91" s="17"/>
      <c r="O91" s="17"/>
      <c r="P91" s="17"/>
      <c r="Q91" s="17"/>
      <c r="R91" s="17">
        <v>436451000</v>
      </c>
      <c r="S91" s="93"/>
    </row>
    <row r="92" spans="1:19" ht="12.75">
      <c r="A92" s="91"/>
      <c r="B92" s="92" t="s">
        <v>13</v>
      </c>
      <c r="C92" s="17">
        <v>135911000</v>
      </c>
      <c r="D92" s="17">
        <v>59979000</v>
      </c>
      <c r="E92" s="17">
        <v>1142000</v>
      </c>
      <c r="F92" s="17">
        <v>41258000</v>
      </c>
      <c r="G92" s="17">
        <v>181194000</v>
      </c>
      <c r="H92" s="17">
        <v>9313000</v>
      </c>
      <c r="I92" s="17">
        <v>4114000</v>
      </c>
      <c r="J92" s="17"/>
      <c r="K92" s="17"/>
      <c r="L92" s="17">
        <v>3540000</v>
      </c>
      <c r="M92" s="17"/>
      <c r="N92" s="17"/>
      <c r="O92" s="17"/>
      <c r="P92" s="17"/>
      <c r="Q92" s="17"/>
      <c r="R92" s="17">
        <v>436451000</v>
      </c>
      <c r="S92" s="93"/>
    </row>
    <row r="93" spans="1:19" ht="13.5">
      <c r="A93" s="88" t="s">
        <v>326</v>
      </c>
      <c r="B93" s="88" t="s">
        <v>11</v>
      </c>
      <c r="C93" s="90">
        <v>79963000</v>
      </c>
      <c r="D93" s="90">
        <v>14857000</v>
      </c>
      <c r="E93" s="90">
        <v>720000</v>
      </c>
      <c r="F93" s="90">
        <v>25796000</v>
      </c>
      <c r="G93" s="90">
        <v>33093000</v>
      </c>
      <c r="H93" s="90">
        <v>0</v>
      </c>
      <c r="I93" s="90"/>
      <c r="J93" s="90"/>
      <c r="K93" s="90"/>
      <c r="L93" s="90"/>
      <c r="M93" s="90"/>
      <c r="N93" s="90"/>
      <c r="O93" s="90"/>
      <c r="P93" s="90"/>
      <c r="Q93" s="90"/>
      <c r="R93" s="90">
        <v>154429000</v>
      </c>
      <c r="S93" s="89"/>
    </row>
    <row r="94" spans="1:19" ht="12.75">
      <c r="A94" s="91"/>
      <c r="B94" s="92" t="s">
        <v>12</v>
      </c>
      <c r="C94" s="17">
        <v>91896000</v>
      </c>
      <c r="D94" s="17">
        <v>30881000</v>
      </c>
      <c r="E94" s="17">
        <v>1310000</v>
      </c>
      <c r="F94" s="17">
        <v>30667000</v>
      </c>
      <c r="G94" s="17">
        <v>36799000</v>
      </c>
      <c r="H94" s="17">
        <v>2563000</v>
      </c>
      <c r="I94" s="17">
        <v>926000</v>
      </c>
      <c r="J94" s="17"/>
      <c r="K94" s="17">
        <v>477000</v>
      </c>
      <c r="L94" s="17">
        <v>100000</v>
      </c>
      <c r="M94" s="17"/>
      <c r="N94" s="17"/>
      <c r="O94" s="17"/>
      <c r="P94" s="17"/>
      <c r="Q94" s="17"/>
      <c r="R94" s="17">
        <v>195619000</v>
      </c>
      <c r="S94" s="93"/>
    </row>
    <row r="95" spans="1:19" ht="12.75">
      <c r="A95" s="91"/>
      <c r="B95" s="92" t="s">
        <v>13</v>
      </c>
      <c r="C95" s="17">
        <v>91896000</v>
      </c>
      <c r="D95" s="17">
        <v>30881000</v>
      </c>
      <c r="E95" s="17">
        <v>1310000</v>
      </c>
      <c r="F95" s="17">
        <v>30667000</v>
      </c>
      <c r="G95" s="17">
        <v>36799000</v>
      </c>
      <c r="H95" s="17">
        <v>2563000</v>
      </c>
      <c r="I95" s="17">
        <v>926000</v>
      </c>
      <c r="J95" s="17"/>
      <c r="K95" s="17">
        <v>477000</v>
      </c>
      <c r="L95" s="17">
        <v>100000</v>
      </c>
      <c r="M95" s="17"/>
      <c r="N95" s="17"/>
      <c r="O95" s="17"/>
      <c r="P95" s="17"/>
      <c r="Q95" s="17"/>
      <c r="R95" s="17">
        <v>195619000</v>
      </c>
      <c r="S95" s="93"/>
    </row>
    <row r="96" spans="1:19" ht="13.5">
      <c r="A96" s="88" t="s">
        <v>286</v>
      </c>
      <c r="B96" s="88" t="s">
        <v>11</v>
      </c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89"/>
    </row>
    <row r="97" spans="1:19" ht="12.75">
      <c r="A97" s="91"/>
      <c r="B97" s="92" t="s">
        <v>12</v>
      </c>
      <c r="C97" s="17">
        <v>10159000</v>
      </c>
      <c r="D97" s="17">
        <v>1764000</v>
      </c>
      <c r="E97" s="17">
        <v>100000</v>
      </c>
      <c r="F97" s="17">
        <v>2770000</v>
      </c>
      <c r="G97" s="17">
        <v>18979000</v>
      </c>
      <c r="H97" s="17">
        <v>58000</v>
      </c>
      <c r="I97" s="17"/>
      <c r="J97" s="17"/>
      <c r="K97" s="17"/>
      <c r="L97" s="17">
        <v>7000000</v>
      </c>
      <c r="M97" s="17"/>
      <c r="N97" s="17"/>
      <c r="O97" s="17"/>
      <c r="P97" s="17"/>
      <c r="Q97" s="17"/>
      <c r="R97" s="17">
        <v>40830000</v>
      </c>
      <c r="S97" s="93"/>
    </row>
    <row r="98" spans="1:19" ht="12.75">
      <c r="A98" s="91"/>
      <c r="B98" s="92" t="s">
        <v>13</v>
      </c>
      <c r="C98" s="17">
        <v>10159000</v>
      </c>
      <c r="D98" s="17">
        <v>1764000</v>
      </c>
      <c r="E98" s="17">
        <v>100000</v>
      </c>
      <c r="F98" s="17">
        <v>2770000</v>
      </c>
      <c r="G98" s="17">
        <v>18979000</v>
      </c>
      <c r="H98" s="17">
        <v>58000</v>
      </c>
      <c r="I98" s="17"/>
      <c r="J98" s="17"/>
      <c r="K98" s="17"/>
      <c r="L98" s="17">
        <v>7000000</v>
      </c>
      <c r="M98" s="17"/>
      <c r="N98" s="17"/>
      <c r="O98" s="17"/>
      <c r="P98" s="17"/>
      <c r="Q98" s="17"/>
      <c r="R98" s="17">
        <v>40830000</v>
      </c>
      <c r="S98" s="93"/>
    </row>
    <row r="99" spans="1:19" ht="13.5">
      <c r="A99" s="88" t="s">
        <v>287</v>
      </c>
      <c r="B99" s="88" t="s">
        <v>11</v>
      </c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89"/>
    </row>
    <row r="100" spans="1:19" ht="12.75">
      <c r="A100" s="91"/>
      <c r="B100" s="92" t="s">
        <v>12</v>
      </c>
      <c r="C100" s="17">
        <v>14984000</v>
      </c>
      <c r="D100" s="17">
        <v>1975000</v>
      </c>
      <c r="E100" s="17">
        <v>150000</v>
      </c>
      <c r="F100" s="17">
        <v>4086000</v>
      </c>
      <c r="G100" s="17">
        <v>13641000</v>
      </c>
      <c r="H100" s="17">
        <v>57000</v>
      </c>
      <c r="I100" s="17"/>
      <c r="J100" s="17"/>
      <c r="K100" s="17"/>
      <c r="L100" s="17"/>
      <c r="M100" s="17"/>
      <c r="N100" s="17"/>
      <c r="O100" s="17"/>
      <c r="P100" s="17"/>
      <c r="Q100" s="17"/>
      <c r="R100" s="17">
        <v>34893000</v>
      </c>
      <c r="S100" s="93"/>
    </row>
    <row r="101" spans="1:19" ht="12.75">
      <c r="A101" s="91"/>
      <c r="B101" s="92" t="s">
        <v>13</v>
      </c>
      <c r="C101" s="17">
        <v>7129000</v>
      </c>
      <c r="D101" s="17">
        <v>1509000</v>
      </c>
      <c r="E101" s="17">
        <v>100000</v>
      </c>
      <c r="F101" s="17">
        <v>2042000</v>
      </c>
      <c r="G101" s="17">
        <v>13641000</v>
      </c>
      <c r="H101" s="17">
        <v>57000</v>
      </c>
      <c r="I101" s="17"/>
      <c r="J101" s="17"/>
      <c r="K101" s="17"/>
      <c r="L101" s="17"/>
      <c r="M101" s="17"/>
      <c r="N101" s="17"/>
      <c r="O101" s="17"/>
      <c r="P101" s="17"/>
      <c r="Q101" s="17"/>
      <c r="R101" s="17">
        <v>24478000</v>
      </c>
      <c r="S101" s="93"/>
    </row>
    <row r="102" spans="1:19" ht="13.5">
      <c r="A102" s="88" t="s">
        <v>288</v>
      </c>
      <c r="B102" s="88" t="s">
        <v>11</v>
      </c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89"/>
    </row>
    <row r="103" spans="1:19" ht="12.75">
      <c r="A103" s="91"/>
      <c r="B103" s="92" t="s">
        <v>12</v>
      </c>
      <c r="C103" s="17">
        <v>7129000</v>
      </c>
      <c r="D103" s="17">
        <v>1509000</v>
      </c>
      <c r="E103" s="17">
        <v>100000</v>
      </c>
      <c r="F103" s="17">
        <v>2042000</v>
      </c>
      <c r="G103" s="17">
        <v>18885000</v>
      </c>
      <c r="H103" s="17">
        <v>58000</v>
      </c>
      <c r="I103" s="17"/>
      <c r="J103" s="17"/>
      <c r="K103" s="17"/>
      <c r="L103" s="17"/>
      <c r="M103" s="17"/>
      <c r="N103" s="17"/>
      <c r="O103" s="17"/>
      <c r="P103" s="17"/>
      <c r="Q103" s="17"/>
      <c r="R103" s="17">
        <v>29723000</v>
      </c>
      <c r="S103" s="93"/>
    </row>
    <row r="104" spans="1:19" ht="12.75">
      <c r="A104" s="91"/>
      <c r="B104" s="92" t="s">
        <v>13</v>
      </c>
      <c r="C104" s="17">
        <v>14984000</v>
      </c>
      <c r="D104" s="17">
        <v>1975000</v>
      </c>
      <c r="E104" s="17">
        <v>150000</v>
      </c>
      <c r="F104" s="17">
        <v>4086000</v>
      </c>
      <c r="G104" s="17">
        <v>18885000</v>
      </c>
      <c r="H104" s="17">
        <v>58000</v>
      </c>
      <c r="I104" s="17"/>
      <c r="J104" s="17"/>
      <c r="K104" s="17"/>
      <c r="L104" s="17"/>
      <c r="M104" s="17"/>
      <c r="N104" s="17"/>
      <c r="O104" s="17"/>
      <c r="P104" s="17"/>
      <c r="Q104" s="17"/>
      <c r="R104" s="17">
        <v>40138000</v>
      </c>
      <c r="S104" s="93"/>
    </row>
    <row r="105" spans="1:19" ht="13.5">
      <c r="A105" s="88" t="s">
        <v>289</v>
      </c>
      <c r="B105" s="88" t="s">
        <v>11</v>
      </c>
      <c r="C105" s="90">
        <v>352772000</v>
      </c>
      <c r="D105" s="90">
        <v>52134000</v>
      </c>
      <c r="E105" s="90"/>
      <c r="F105" s="90">
        <v>105241000</v>
      </c>
      <c r="G105" s="90">
        <v>149598000</v>
      </c>
      <c r="H105" s="90">
        <v>6641000</v>
      </c>
      <c r="I105" s="90"/>
      <c r="J105" s="90"/>
      <c r="K105" s="90"/>
      <c r="L105" s="90"/>
      <c r="M105" s="90"/>
      <c r="N105" s="90"/>
      <c r="O105" s="90"/>
      <c r="P105" s="90"/>
      <c r="Q105" s="90"/>
      <c r="R105" s="90">
        <v>666386000</v>
      </c>
      <c r="S105" s="89"/>
    </row>
    <row r="106" spans="1:19" ht="12.75">
      <c r="A106" s="91"/>
      <c r="B106" s="92" t="s">
        <v>12</v>
      </c>
      <c r="C106" s="17">
        <v>332939000</v>
      </c>
      <c r="D106" s="17">
        <v>103135000</v>
      </c>
      <c r="E106" s="17">
        <v>2289000</v>
      </c>
      <c r="F106" s="17">
        <v>102987000</v>
      </c>
      <c r="G106" s="17">
        <v>188744000</v>
      </c>
      <c r="H106" s="17">
        <v>21017000</v>
      </c>
      <c r="I106" s="17">
        <v>150000</v>
      </c>
      <c r="J106" s="17"/>
      <c r="K106" s="17"/>
      <c r="L106" s="17">
        <v>3674000</v>
      </c>
      <c r="M106" s="17"/>
      <c r="N106" s="17"/>
      <c r="O106" s="17"/>
      <c r="P106" s="17"/>
      <c r="Q106" s="17"/>
      <c r="R106" s="17">
        <v>754935000</v>
      </c>
      <c r="S106" s="93"/>
    </row>
    <row r="107" spans="1:19" ht="12.75">
      <c r="A107" s="91"/>
      <c r="B107" s="92" t="s">
        <v>13</v>
      </c>
      <c r="C107" s="17">
        <v>332939000</v>
      </c>
      <c r="D107" s="17">
        <v>103135000</v>
      </c>
      <c r="E107" s="17">
        <v>2289000</v>
      </c>
      <c r="F107" s="17">
        <v>102987000</v>
      </c>
      <c r="G107" s="17">
        <v>188744000</v>
      </c>
      <c r="H107" s="17">
        <v>21017000</v>
      </c>
      <c r="I107" s="17">
        <v>150000</v>
      </c>
      <c r="J107" s="17"/>
      <c r="K107" s="17"/>
      <c r="L107" s="17">
        <v>301000</v>
      </c>
      <c r="M107" s="17"/>
      <c r="N107" s="17"/>
      <c r="O107" s="17"/>
      <c r="P107" s="17"/>
      <c r="Q107" s="17"/>
      <c r="R107" s="17">
        <v>751562000</v>
      </c>
      <c r="S107" s="93"/>
    </row>
    <row r="108" spans="1:19" ht="13.5">
      <c r="A108" s="88" t="s">
        <v>290</v>
      </c>
      <c r="B108" s="88" t="s">
        <v>11</v>
      </c>
      <c r="C108" s="90">
        <v>38783000</v>
      </c>
      <c r="D108" s="90">
        <v>4234000</v>
      </c>
      <c r="E108" s="90"/>
      <c r="F108" s="90">
        <v>11614000</v>
      </c>
      <c r="G108" s="90">
        <v>19086000</v>
      </c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>
        <v>73717000</v>
      </c>
      <c r="S108" s="89"/>
    </row>
    <row r="109" spans="1:19" ht="12.75">
      <c r="A109" s="91"/>
      <c r="B109" s="92" t="s">
        <v>12</v>
      </c>
      <c r="C109" s="17">
        <v>36340000</v>
      </c>
      <c r="D109" s="17">
        <v>10548000</v>
      </c>
      <c r="E109" s="17">
        <v>252000</v>
      </c>
      <c r="F109" s="17">
        <v>11737000</v>
      </c>
      <c r="G109" s="17">
        <v>18984000</v>
      </c>
      <c r="H109" s="17">
        <v>1181000</v>
      </c>
      <c r="I109" s="17">
        <v>958000</v>
      </c>
      <c r="J109" s="17"/>
      <c r="K109" s="17"/>
      <c r="L109" s="17">
        <v>300000</v>
      </c>
      <c r="M109" s="17"/>
      <c r="N109" s="17"/>
      <c r="O109" s="17"/>
      <c r="P109" s="17"/>
      <c r="Q109" s="17"/>
      <c r="R109" s="17">
        <v>80300000</v>
      </c>
      <c r="S109" s="93"/>
    </row>
    <row r="110" spans="1:19" s="97" customFormat="1" ht="12.75">
      <c r="A110" s="94"/>
      <c r="B110" s="95" t="s">
        <v>13</v>
      </c>
      <c r="C110" s="31">
        <v>36340000</v>
      </c>
      <c r="D110" s="31">
        <v>10548000</v>
      </c>
      <c r="E110" s="31">
        <v>252000</v>
      </c>
      <c r="F110" s="31">
        <v>11737000</v>
      </c>
      <c r="G110" s="31">
        <v>18984000</v>
      </c>
      <c r="H110" s="31">
        <v>1181000</v>
      </c>
      <c r="I110" s="31">
        <v>958000</v>
      </c>
      <c r="J110" s="31"/>
      <c r="K110" s="31"/>
      <c r="L110" s="31">
        <v>300000</v>
      </c>
      <c r="M110" s="31"/>
      <c r="N110" s="31"/>
      <c r="O110" s="31"/>
      <c r="P110" s="31"/>
      <c r="Q110" s="31"/>
      <c r="R110" s="31">
        <v>80300000</v>
      </c>
      <c r="S110" s="96"/>
    </row>
    <row r="111" spans="1:19" s="100" customFormat="1" ht="13.5">
      <c r="A111" s="88" t="s">
        <v>291</v>
      </c>
      <c r="B111" s="88" t="s">
        <v>11</v>
      </c>
      <c r="C111" s="90">
        <v>75504000</v>
      </c>
      <c r="D111" s="90">
        <v>10568000</v>
      </c>
      <c r="E111" s="90"/>
      <c r="F111" s="90">
        <v>23239000</v>
      </c>
      <c r="G111" s="90">
        <v>45229000</v>
      </c>
      <c r="H111" s="90">
        <v>965000</v>
      </c>
      <c r="I111" s="90"/>
      <c r="J111" s="90"/>
      <c r="K111" s="90"/>
      <c r="L111" s="90"/>
      <c r="M111" s="90"/>
      <c r="N111" s="90"/>
      <c r="O111" s="90"/>
      <c r="P111" s="90"/>
      <c r="Q111" s="90"/>
      <c r="R111" s="90">
        <v>155505000</v>
      </c>
      <c r="S111" s="89"/>
    </row>
    <row r="112" spans="1:19" ht="12.75">
      <c r="A112" s="91"/>
      <c r="B112" s="92" t="s">
        <v>12</v>
      </c>
      <c r="C112" s="17">
        <v>73188000</v>
      </c>
      <c r="D112" s="17">
        <v>21039000</v>
      </c>
      <c r="E112" s="17"/>
      <c r="F112" s="17">
        <v>23440000</v>
      </c>
      <c r="G112" s="17">
        <v>43480000</v>
      </c>
      <c r="H112" s="17">
        <v>3307000</v>
      </c>
      <c r="I112" s="17"/>
      <c r="J112" s="17"/>
      <c r="K112" s="17"/>
      <c r="L112" s="17">
        <v>11613000</v>
      </c>
      <c r="M112" s="17"/>
      <c r="N112" s="17"/>
      <c r="O112" s="17"/>
      <c r="P112" s="17"/>
      <c r="Q112" s="17"/>
      <c r="R112" s="17">
        <v>176067000</v>
      </c>
      <c r="S112" s="93"/>
    </row>
    <row r="113" spans="1:19" s="97" customFormat="1" ht="12.75">
      <c r="A113" s="94"/>
      <c r="B113" s="95" t="s">
        <v>13</v>
      </c>
      <c r="C113" s="31">
        <v>73188000</v>
      </c>
      <c r="D113" s="31">
        <v>21039000</v>
      </c>
      <c r="E113" s="31"/>
      <c r="F113" s="31">
        <v>23440000</v>
      </c>
      <c r="G113" s="31">
        <v>43480000</v>
      </c>
      <c r="H113" s="31">
        <v>3307000</v>
      </c>
      <c r="I113" s="31"/>
      <c r="J113" s="31"/>
      <c r="K113" s="31"/>
      <c r="L113" s="31">
        <v>11613000</v>
      </c>
      <c r="M113" s="31"/>
      <c r="N113" s="31"/>
      <c r="O113" s="31"/>
      <c r="P113" s="31"/>
      <c r="Q113" s="31"/>
      <c r="R113" s="31">
        <v>176067000</v>
      </c>
      <c r="S113" s="96"/>
    </row>
    <row r="114" spans="1:19" s="100" customFormat="1" ht="13.5">
      <c r="A114" s="88" t="s">
        <v>292</v>
      </c>
      <c r="B114" s="88" t="s">
        <v>11</v>
      </c>
      <c r="C114" s="90">
        <v>37149000</v>
      </c>
      <c r="D114" s="90">
        <v>5153000</v>
      </c>
      <c r="E114" s="90">
        <v>68000</v>
      </c>
      <c r="F114" s="90">
        <v>11013000</v>
      </c>
      <c r="G114" s="90">
        <v>21439000</v>
      </c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>
        <v>74822000</v>
      </c>
      <c r="S114" s="89"/>
    </row>
    <row r="115" spans="1:19" ht="12.75">
      <c r="A115" s="91"/>
      <c r="B115" s="92" t="s">
        <v>12</v>
      </c>
      <c r="C115" s="17">
        <v>33803000</v>
      </c>
      <c r="D115" s="17">
        <v>12860000</v>
      </c>
      <c r="E115" s="17">
        <v>1588000</v>
      </c>
      <c r="F115" s="17">
        <v>11643000</v>
      </c>
      <c r="G115" s="17">
        <v>21455000</v>
      </c>
      <c r="H115" s="17">
        <v>1129000</v>
      </c>
      <c r="I115" s="17"/>
      <c r="J115" s="17"/>
      <c r="K115" s="17"/>
      <c r="L115" s="17">
        <v>442000</v>
      </c>
      <c r="M115" s="17"/>
      <c r="N115" s="17"/>
      <c r="O115" s="17"/>
      <c r="P115" s="17"/>
      <c r="Q115" s="17"/>
      <c r="R115" s="17">
        <v>82920000</v>
      </c>
      <c r="S115" s="93"/>
    </row>
    <row r="116" spans="1:19" ht="12.75">
      <c r="A116" s="91"/>
      <c r="B116" s="92" t="s">
        <v>13</v>
      </c>
      <c r="C116" s="17">
        <v>33803000</v>
      </c>
      <c r="D116" s="17">
        <v>12860000</v>
      </c>
      <c r="E116" s="17">
        <v>1588000</v>
      </c>
      <c r="F116" s="17">
        <v>11643000</v>
      </c>
      <c r="G116" s="17">
        <v>21455000</v>
      </c>
      <c r="H116" s="17">
        <v>1129000</v>
      </c>
      <c r="I116" s="17"/>
      <c r="J116" s="17"/>
      <c r="K116" s="17"/>
      <c r="L116" s="17">
        <v>442000</v>
      </c>
      <c r="M116" s="17"/>
      <c r="N116" s="17"/>
      <c r="O116" s="17"/>
      <c r="P116" s="17"/>
      <c r="Q116" s="17"/>
      <c r="R116" s="17">
        <v>82920000</v>
      </c>
      <c r="S116" s="93"/>
    </row>
    <row r="117" spans="1:19" ht="13.5">
      <c r="A117" s="88" t="s">
        <v>293</v>
      </c>
      <c r="B117" s="88" t="s">
        <v>11</v>
      </c>
      <c r="C117" s="90">
        <v>36905000</v>
      </c>
      <c r="D117" s="90">
        <v>3181000</v>
      </c>
      <c r="E117" s="90">
        <v>558000</v>
      </c>
      <c r="F117" s="90">
        <v>10974000</v>
      </c>
      <c r="G117" s="90">
        <v>21682000</v>
      </c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>
        <v>73300000</v>
      </c>
      <c r="S117" s="89"/>
    </row>
    <row r="118" spans="1:19" ht="12.75">
      <c r="A118" s="91"/>
      <c r="B118" s="92" t="s">
        <v>12</v>
      </c>
      <c r="C118" s="17">
        <v>34781000</v>
      </c>
      <c r="D118" s="17">
        <v>8032000</v>
      </c>
      <c r="E118" s="17">
        <v>558000</v>
      </c>
      <c r="F118" s="17">
        <v>10817000</v>
      </c>
      <c r="G118" s="17">
        <v>20850000</v>
      </c>
      <c r="H118" s="17">
        <v>1037000</v>
      </c>
      <c r="I118" s="17">
        <v>5726000</v>
      </c>
      <c r="J118" s="17"/>
      <c r="K118" s="17"/>
      <c r="L118" s="17">
        <v>366000</v>
      </c>
      <c r="M118" s="17"/>
      <c r="N118" s="17"/>
      <c r="O118" s="17"/>
      <c r="P118" s="17"/>
      <c r="Q118" s="17"/>
      <c r="R118" s="17">
        <v>82167000</v>
      </c>
      <c r="S118" s="93"/>
    </row>
    <row r="119" spans="1:19" ht="12.75">
      <c r="A119" s="91"/>
      <c r="B119" s="92" t="s">
        <v>13</v>
      </c>
      <c r="C119" s="17">
        <v>34781000</v>
      </c>
      <c r="D119" s="17">
        <v>8032000</v>
      </c>
      <c r="E119" s="17">
        <v>558000</v>
      </c>
      <c r="F119" s="17">
        <v>10817000</v>
      </c>
      <c r="G119" s="17">
        <v>20850000</v>
      </c>
      <c r="H119" s="17">
        <v>1037000</v>
      </c>
      <c r="I119" s="17">
        <v>5726000</v>
      </c>
      <c r="J119" s="17"/>
      <c r="K119" s="17"/>
      <c r="L119" s="17">
        <v>366000</v>
      </c>
      <c r="M119" s="17"/>
      <c r="N119" s="17"/>
      <c r="O119" s="17"/>
      <c r="P119" s="17"/>
      <c r="Q119" s="17"/>
      <c r="R119" s="17">
        <v>82167000</v>
      </c>
      <c r="S119" s="93"/>
    </row>
    <row r="120" spans="1:19" ht="13.5">
      <c r="A120" s="88" t="s">
        <v>294</v>
      </c>
      <c r="B120" s="88" t="s">
        <v>11</v>
      </c>
      <c r="C120" s="90">
        <v>51202000</v>
      </c>
      <c r="D120" s="90">
        <v>5557000</v>
      </c>
      <c r="E120" s="90"/>
      <c r="F120" s="90">
        <v>15325000</v>
      </c>
      <c r="G120" s="90">
        <v>35577000</v>
      </c>
      <c r="H120" s="90">
        <v>237000</v>
      </c>
      <c r="I120" s="90"/>
      <c r="J120" s="90"/>
      <c r="K120" s="90"/>
      <c r="L120" s="90"/>
      <c r="M120" s="90"/>
      <c r="N120" s="90"/>
      <c r="O120" s="90"/>
      <c r="P120" s="90"/>
      <c r="Q120" s="90"/>
      <c r="R120" s="90">
        <v>107898000</v>
      </c>
      <c r="S120" s="89"/>
    </row>
    <row r="121" spans="1:19" ht="12.75">
      <c r="A121" s="91"/>
      <c r="B121" s="92" t="s">
        <v>12</v>
      </c>
      <c r="C121" s="17">
        <v>48112000</v>
      </c>
      <c r="D121" s="17">
        <v>12883000</v>
      </c>
      <c r="E121" s="17">
        <v>500000</v>
      </c>
      <c r="F121" s="17">
        <v>15327000</v>
      </c>
      <c r="G121" s="17">
        <v>35362000</v>
      </c>
      <c r="H121" s="17">
        <v>1715000</v>
      </c>
      <c r="I121" s="17">
        <v>1000</v>
      </c>
      <c r="J121" s="17"/>
      <c r="K121" s="17"/>
      <c r="L121" s="17">
        <v>4387000</v>
      </c>
      <c r="M121" s="17"/>
      <c r="N121" s="17"/>
      <c r="O121" s="17"/>
      <c r="P121" s="17"/>
      <c r="Q121" s="17"/>
      <c r="R121" s="17">
        <v>118287000</v>
      </c>
      <c r="S121" s="93"/>
    </row>
    <row r="122" spans="1:19" ht="12.75">
      <c r="A122" s="91"/>
      <c r="B122" s="92" t="s">
        <v>13</v>
      </c>
      <c r="C122" s="17">
        <v>48112000</v>
      </c>
      <c r="D122" s="17">
        <v>12883000</v>
      </c>
      <c r="E122" s="17">
        <v>500000</v>
      </c>
      <c r="F122" s="17">
        <v>15327000</v>
      </c>
      <c r="G122" s="17">
        <v>35362000</v>
      </c>
      <c r="H122" s="17">
        <v>1715000</v>
      </c>
      <c r="I122" s="17">
        <v>1000</v>
      </c>
      <c r="J122" s="17"/>
      <c r="K122" s="17"/>
      <c r="L122" s="17">
        <v>1898000</v>
      </c>
      <c r="M122" s="17"/>
      <c r="N122" s="17"/>
      <c r="O122" s="17"/>
      <c r="P122" s="17"/>
      <c r="Q122" s="17"/>
      <c r="R122" s="17">
        <v>115798000</v>
      </c>
      <c r="S122" s="93"/>
    </row>
    <row r="123" spans="1:19" ht="13.5">
      <c r="A123" s="88" t="s">
        <v>295</v>
      </c>
      <c r="B123" s="88" t="s">
        <v>11</v>
      </c>
      <c r="C123" s="90">
        <v>48747000</v>
      </c>
      <c r="D123" s="90">
        <v>4412000</v>
      </c>
      <c r="E123" s="90">
        <v>360000</v>
      </c>
      <c r="F123" s="90">
        <v>14450000</v>
      </c>
      <c r="G123" s="90">
        <v>28219000</v>
      </c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>
        <v>96188000</v>
      </c>
      <c r="S123" s="89"/>
    </row>
    <row r="124" spans="1:19" ht="12.75">
      <c r="A124" s="91"/>
      <c r="B124" s="92" t="s">
        <v>12</v>
      </c>
      <c r="C124" s="17">
        <v>46860000</v>
      </c>
      <c r="D124" s="17">
        <v>10182000</v>
      </c>
      <c r="E124" s="17">
        <v>548000</v>
      </c>
      <c r="F124" s="17">
        <v>14319000</v>
      </c>
      <c r="G124" s="17">
        <v>26953000</v>
      </c>
      <c r="H124" s="17">
        <v>1465000</v>
      </c>
      <c r="I124" s="17">
        <v>7467000</v>
      </c>
      <c r="J124" s="17"/>
      <c r="K124" s="17"/>
      <c r="L124" s="17"/>
      <c r="M124" s="17"/>
      <c r="N124" s="17"/>
      <c r="O124" s="17"/>
      <c r="P124" s="17"/>
      <c r="Q124" s="17"/>
      <c r="R124" s="17">
        <v>107794000</v>
      </c>
      <c r="S124" s="93"/>
    </row>
    <row r="125" spans="1:19" ht="12.75">
      <c r="A125" s="91"/>
      <c r="B125" s="92" t="s">
        <v>13</v>
      </c>
      <c r="C125" s="17">
        <v>46860000</v>
      </c>
      <c r="D125" s="17">
        <v>10182000</v>
      </c>
      <c r="E125" s="17">
        <v>548000</v>
      </c>
      <c r="F125" s="17">
        <v>14319000</v>
      </c>
      <c r="G125" s="17">
        <v>26953000</v>
      </c>
      <c r="H125" s="17">
        <v>1465000</v>
      </c>
      <c r="I125" s="17">
        <v>7467000</v>
      </c>
      <c r="J125" s="17"/>
      <c r="K125" s="17"/>
      <c r="L125" s="17"/>
      <c r="M125" s="17"/>
      <c r="N125" s="17"/>
      <c r="O125" s="17"/>
      <c r="P125" s="17"/>
      <c r="Q125" s="17"/>
      <c r="R125" s="17">
        <v>107794000</v>
      </c>
      <c r="S125" s="93"/>
    </row>
    <row r="126" spans="1:19" ht="13.5">
      <c r="A126" s="88" t="s">
        <v>296</v>
      </c>
      <c r="B126" s="88" t="s">
        <v>11</v>
      </c>
      <c r="C126" s="90">
        <v>44756000</v>
      </c>
      <c r="D126" s="90">
        <v>4045000</v>
      </c>
      <c r="E126" s="90"/>
      <c r="F126" s="90">
        <v>13176000</v>
      </c>
      <c r="G126" s="90">
        <v>29431000</v>
      </c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>
        <v>91408000</v>
      </c>
      <c r="S126" s="89"/>
    </row>
    <row r="127" spans="1:19" ht="12.75">
      <c r="A127" s="91"/>
      <c r="B127" s="92" t="s">
        <v>12</v>
      </c>
      <c r="C127" s="17">
        <v>43413000</v>
      </c>
      <c r="D127" s="17">
        <v>9810000</v>
      </c>
      <c r="E127" s="17">
        <v>214000</v>
      </c>
      <c r="F127" s="17">
        <v>13322000</v>
      </c>
      <c r="G127" s="17">
        <v>28296000</v>
      </c>
      <c r="H127" s="17">
        <v>1331000</v>
      </c>
      <c r="I127" s="17">
        <v>2800000</v>
      </c>
      <c r="J127" s="17"/>
      <c r="K127" s="17"/>
      <c r="L127" s="17">
        <v>260000</v>
      </c>
      <c r="M127" s="17"/>
      <c r="N127" s="17"/>
      <c r="O127" s="17"/>
      <c r="P127" s="17"/>
      <c r="Q127" s="17"/>
      <c r="R127" s="17">
        <v>99446000</v>
      </c>
      <c r="S127" s="93"/>
    </row>
    <row r="128" spans="1:19" ht="12.75">
      <c r="A128" s="91"/>
      <c r="B128" s="92" t="s">
        <v>13</v>
      </c>
      <c r="C128" s="17">
        <v>43413000</v>
      </c>
      <c r="D128" s="17">
        <v>9810000</v>
      </c>
      <c r="E128" s="17">
        <v>214000</v>
      </c>
      <c r="F128" s="17">
        <v>13322000</v>
      </c>
      <c r="G128" s="17">
        <v>28296000</v>
      </c>
      <c r="H128" s="17">
        <v>1331000</v>
      </c>
      <c r="I128" s="17">
        <v>2800000</v>
      </c>
      <c r="J128" s="17"/>
      <c r="K128" s="17"/>
      <c r="L128" s="17">
        <v>260000</v>
      </c>
      <c r="M128" s="17"/>
      <c r="N128" s="17"/>
      <c r="O128" s="17"/>
      <c r="P128" s="17"/>
      <c r="Q128" s="17"/>
      <c r="R128" s="17">
        <v>99446000</v>
      </c>
      <c r="S128" s="93"/>
    </row>
    <row r="129" spans="1:19" ht="13.5">
      <c r="A129" s="88" t="s">
        <v>297</v>
      </c>
      <c r="B129" s="88" t="s">
        <v>11</v>
      </c>
      <c r="C129" s="90">
        <v>62331000</v>
      </c>
      <c r="D129" s="90">
        <v>6240000</v>
      </c>
      <c r="E129" s="90">
        <v>1180000</v>
      </c>
      <c r="F129" s="90">
        <v>18833000</v>
      </c>
      <c r="G129" s="90">
        <v>34266000</v>
      </c>
      <c r="H129" s="90">
        <v>242000</v>
      </c>
      <c r="I129" s="90"/>
      <c r="J129" s="90"/>
      <c r="K129" s="90"/>
      <c r="L129" s="90"/>
      <c r="M129" s="90"/>
      <c r="N129" s="90"/>
      <c r="O129" s="90"/>
      <c r="P129" s="90"/>
      <c r="Q129" s="90"/>
      <c r="R129" s="90">
        <v>123092000</v>
      </c>
      <c r="S129" s="89"/>
    </row>
    <row r="130" spans="1:19" ht="12.75">
      <c r="A130" s="91"/>
      <c r="B130" s="92" t="s">
        <v>12</v>
      </c>
      <c r="C130" s="17">
        <v>53006000</v>
      </c>
      <c r="D130" s="17">
        <v>14944000</v>
      </c>
      <c r="E130" s="17">
        <v>1330000</v>
      </c>
      <c r="F130" s="17">
        <v>18706000</v>
      </c>
      <c r="G130" s="17">
        <v>33468000</v>
      </c>
      <c r="H130" s="17">
        <v>1896000</v>
      </c>
      <c r="I130" s="17">
        <v>5997000</v>
      </c>
      <c r="J130" s="17"/>
      <c r="K130" s="17"/>
      <c r="L130" s="17">
        <v>396000</v>
      </c>
      <c r="M130" s="17"/>
      <c r="N130" s="17"/>
      <c r="O130" s="17"/>
      <c r="P130" s="17"/>
      <c r="Q130" s="17"/>
      <c r="R130" s="17">
        <v>129743000</v>
      </c>
      <c r="S130" s="93"/>
    </row>
    <row r="131" spans="1:19" ht="12.75">
      <c r="A131" s="91"/>
      <c r="B131" s="92" t="s">
        <v>13</v>
      </c>
      <c r="C131" s="17">
        <v>53006000</v>
      </c>
      <c r="D131" s="17">
        <v>14944000</v>
      </c>
      <c r="E131" s="17">
        <v>1330000</v>
      </c>
      <c r="F131" s="17">
        <v>18706000</v>
      </c>
      <c r="G131" s="17">
        <v>33468000</v>
      </c>
      <c r="H131" s="17">
        <v>1896000</v>
      </c>
      <c r="I131" s="17">
        <v>5997000</v>
      </c>
      <c r="J131" s="17"/>
      <c r="K131" s="17"/>
      <c r="L131" s="17">
        <v>396000</v>
      </c>
      <c r="M131" s="17"/>
      <c r="N131" s="17"/>
      <c r="O131" s="17"/>
      <c r="P131" s="17"/>
      <c r="Q131" s="17"/>
      <c r="R131" s="17">
        <v>129743000</v>
      </c>
      <c r="S131" s="93"/>
    </row>
    <row r="132" spans="1:19" ht="13.5">
      <c r="A132" s="88" t="s">
        <v>298</v>
      </c>
      <c r="B132" s="88" t="s">
        <v>11</v>
      </c>
      <c r="C132" s="90">
        <v>74418000</v>
      </c>
      <c r="D132" s="90">
        <v>8227000</v>
      </c>
      <c r="E132" s="90"/>
      <c r="F132" s="90">
        <v>22314000</v>
      </c>
      <c r="G132" s="90">
        <v>42095000</v>
      </c>
      <c r="H132" s="90">
        <v>896000</v>
      </c>
      <c r="I132" s="90"/>
      <c r="J132" s="90"/>
      <c r="K132" s="90"/>
      <c r="L132" s="90"/>
      <c r="M132" s="90"/>
      <c r="N132" s="90"/>
      <c r="O132" s="90"/>
      <c r="P132" s="90"/>
      <c r="Q132" s="90"/>
      <c r="R132" s="90">
        <v>147950000</v>
      </c>
      <c r="S132" s="89"/>
    </row>
    <row r="133" spans="1:19" ht="12.75">
      <c r="A133" s="91"/>
      <c r="B133" s="92" t="s">
        <v>12</v>
      </c>
      <c r="C133" s="17">
        <v>71019000</v>
      </c>
      <c r="D133" s="17">
        <v>17498000</v>
      </c>
      <c r="E133" s="17">
        <v>71000</v>
      </c>
      <c r="F133" s="17">
        <v>21955000</v>
      </c>
      <c r="G133" s="17">
        <v>42100000</v>
      </c>
      <c r="H133" s="17">
        <v>3203000</v>
      </c>
      <c r="I133" s="17">
        <v>5417000</v>
      </c>
      <c r="J133" s="17"/>
      <c r="K133" s="17"/>
      <c r="L133" s="17"/>
      <c r="M133" s="17"/>
      <c r="N133" s="17"/>
      <c r="O133" s="17"/>
      <c r="P133" s="17"/>
      <c r="Q133" s="17"/>
      <c r="R133" s="17">
        <v>161263000</v>
      </c>
      <c r="S133" s="93"/>
    </row>
    <row r="134" spans="1:19" ht="12.75">
      <c r="A134" s="91"/>
      <c r="B134" s="92" t="s">
        <v>13</v>
      </c>
      <c r="C134" s="17">
        <v>71019000</v>
      </c>
      <c r="D134" s="17">
        <v>17498000</v>
      </c>
      <c r="E134" s="17">
        <v>71000</v>
      </c>
      <c r="F134" s="17">
        <v>21955000</v>
      </c>
      <c r="G134" s="17">
        <v>42100000</v>
      </c>
      <c r="H134" s="17">
        <v>3203000</v>
      </c>
      <c r="I134" s="17">
        <v>5417000</v>
      </c>
      <c r="J134" s="17"/>
      <c r="K134" s="17"/>
      <c r="L134" s="17"/>
      <c r="M134" s="17"/>
      <c r="N134" s="17"/>
      <c r="O134" s="17"/>
      <c r="P134" s="17"/>
      <c r="Q134" s="17"/>
      <c r="R134" s="17">
        <v>161263000</v>
      </c>
      <c r="S134" s="93"/>
    </row>
    <row r="135" spans="1:19" ht="13.5">
      <c r="A135" s="88" t="s">
        <v>299</v>
      </c>
      <c r="B135" s="88" t="s">
        <v>11</v>
      </c>
      <c r="C135" s="90">
        <v>63520000</v>
      </c>
      <c r="D135" s="90">
        <v>7347000</v>
      </c>
      <c r="E135" s="90"/>
      <c r="F135" s="90">
        <v>19134000</v>
      </c>
      <c r="G135" s="90">
        <v>32818000</v>
      </c>
      <c r="H135" s="90">
        <v>531000</v>
      </c>
      <c r="I135" s="90"/>
      <c r="J135" s="90"/>
      <c r="K135" s="90"/>
      <c r="L135" s="90"/>
      <c r="M135" s="90"/>
      <c r="N135" s="90"/>
      <c r="O135" s="90"/>
      <c r="P135" s="90"/>
      <c r="Q135" s="90"/>
      <c r="R135" s="90">
        <v>123350000</v>
      </c>
      <c r="S135" s="89"/>
    </row>
    <row r="136" spans="1:19" ht="12.75">
      <c r="A136" s="91"/>
      <c r="B136" s="92" t="s">
        <v>12</v>
      </c>
      <c r="C136" s="17">
        <v>60805000</v>
      </c>
      <c r="D136" s="17">
        <v>15951000</v>
      </c>
      <c r="E136" s="17">
        <v>398000</v>
      </c>
      <c r="F136" s="17">
        <v>19185000</v>
      </c>
      <c r="G136" s="17">
        <v>30086000</v>
      </c>
      <c r="H136" s="17">
        <v>2473000</v>
      </c>
      <c r="I136" s="17">
        <v>5092000</v>
      </c>
      <c r="J136" s="17"/>
      <c r="K136" s="17"/>
      <c r="L136" s="17">
        <v>2286000</v>
      </c>
      <c r="M136" s="17"/>
      <c r="N136" s="17"/>
      <c r="O136" s="17"/>
      <c r="P136" s="17"/>
      <c r="Q136" s="17"/>
      <c r="R136" s="17">
        <v>136276000</v>
      </c>
      <c r="S136" s="93"/>
    </row>
    <row r="137" spans="1:19" ht="12.75">
      <c r="A137" s="91"/>
      <c r="B137" s="92" t="s">
        <v>13</v>
      </c>
      <c r="C137" s="17">
        <v>60805000</v>
      </c>
      <c r="D137" s="17">
        <v>15951000</v>
      </c>
      <c r="E137" s="17">
        <v>398000</v>
      </c>
      <c r="F137" s="17">
        <v>19185000</v>
      </c>
      <c r="G137" s="17">
        <v>30086000</v>
      </c>
      <c r="H137" s="17">
        <v>2473000</v>
      </c>
      <c r="I137" s="17">
        <v>5092000</v>
      </c>
      <c r="J137" s="17"/>
      <c r="K137" s="17"/>
      <c r="L137" s="17">
        <v>2286000</v>
      </c>
      <c r="M137" s="17"/>
      <c r="N137" s="17"/>
      <c r="O137" s="17"/>
      <c r="P137" s="17"/>
      <c r="Q137" s="17"/>
      <c r="R137" s="17">
        <v>136276000</v>
      </c>
      <c r="S137" s="93"/>
    </row>
    <row r="138" spans="1:19" ht="13.5">
      <c r="A138" s="88" t="s">
        <v>300</v>
      </c>
      <c r="B138" s="88" t="s">
        <v>11</v>
      </c>
      <c r="C138" s="90">
        <v>34840000</v>
      </c>
      <c r="D138" s="90">
        <v>5403000</v>
      </c>
      <c r="E138" s="90"/>
      <c r="F138" s="90">
        <v>10866000</v>
      </c>
      <c r="G138" s="90">
        <v>14595000</v>
      </c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>
        <v>65704000</v>
      </c>
      <c r="S138" s="89"/>
    </row>
    <row r="139" spans="1:19" ht="12.75">
      <c r="A139" s="91"/>
      <c r="B139" s="92" t="s">
        <v>12</v>
      </c>
      <c r="C139" s="17">
        <v>32968000</v>
      </c>
      <c r="D139" s="17">
        <v>12226000</v>
      </c>
      <c r="E139" s="17"/>
      <c r="F139" s="17">
        <v>11381000</v>
      </c>
      <c r="G139" s="17">
        <v>13990000</v>
      </c>
      <c r="H139" s="17">
        <v>963000</v>
      </c>
      <c r="I139" s="17">
        <v>1352000</v>
      </c>
      <c r="J139" s="17"/>
      <c r="K139" s="17"/>
      <c r="L139" s="17">
        <v>201000</v>
      </c>
      <c r="M139" s="17"/>
      <c r="N139" s="17"/>
      <c r="O139" s="17"/>
      <c r="P139" s="17"/>
      <c r="Q139" s="17"/>
      <c r="R139" s="17">
        <v>73081000</v>
      </c>
      <c r="S139" s="93"/>
    </row>
    <row r="140" spans="1:19" ht="12.75">
      <c r="A140" s="91"/>
      <c r="B140" s="92" t="s">
        <v>13</v>
      </c>
      <c r="C140" s="17">
        <v>32968000</v>
      </c>
      <c r="D140" s="17">
        <v>12226000</v>
      </c>
      <c r="E140" s="17"/>
      <c r="F140" s="17">
        <v>11381000</v>
      </c>
      <c r="G140" s="17">
        <v>13990000</v>
      </c>
      <c r="H140" s="17">
        <v>963000</v>
      </c>
      <c r="I140" s="17">
        <v>1352000</v>
      </c>
      <c r="J140" s="17"/>
      <c r="K140" s="17"/>
      <c r="L140" s="17">
        <v>201000</v>
      </c>
      <c r="M140" s="17"/>
      <c r="N140" s="17"/>
      <c r="O140" s="17"/>
      <c r="P140" s="17"/>
      <c r="Q140" s="17"/>
      <c r="R140" s="17">
        <v>73081000</v>
      </c>
      <c r="S140" s="93"/>
    </row>
    <row r="141" spans="1:19" ht="13.5">
      <c r="A141" s="88" t="s">
        <v>301</v>
      </c>
      <c r="B141" s="88" t="s">
        <v>11</v>
      </c>
      <c r="C141" s="90">
        <v>38759000</v>
      </c>
      <c r="D141" s="90">
        <v>4257000</v>
      </c>
      <c r="E141" s="90"/>
      <c r="F141" s="90">
        <v>11180000</v>
      </c>
      <c r="G141" s="90">
        <v>22762000</v>
      </c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>
        <v>76958000</v>
      </c>
      <c r="S141" s="89"/>
    </row>
    <row r="142" spans="1:19" ht="12.75">
      <c r="A142" s="91"/>
      <c r="B142" s="92" t="s">
        <v>12</v>
      </c>
      <c r="C142" s="17">
        <v>36885000</v>
      </c>
      <c r="D142" s="17">
        <v>9606000</v>
      </c>
      <c r="E142" s="17"/>
      <c r="F142" s="17">
        <v>11184000</v>
      </c>
      <c r="G142" s="17">
        <v>22344000</v>
      </c>
      <c r="H142" s="17">
        <v>1124000</v>
      </c>
      <c r="I142" s="17">
        <v>2496000</v>
      </c>
      <c r="J142" s="17"/>
      <c r="K142" s="17"/>
      <c r="L142" s="17"/>
      <c r="M142" s="17"/>
      <c r="N142" s="17"/>
      <c r="O142" s="17"/>
      <c r="P142" s="17"/>
      <c r="Q142" s="17"/>
      <c r="R142" s="17">
        <v>83639000</v>
      </c>
      <c r="S142" s="93"/>
    </row>
    <row r="143" spans="1:19" ht="12.75">
      <c r="A143" s="91"/>
      <c r="B143" s="92" t="s">
        <v>13</v>
      </c>
      <c r="C143" s="17">
        <v>36885000</v>
      </c>
      <c r="D143" s="17">
        <v>9606000</v>
      </c>
      <c r="E143" s="17"/>
      <c r="F143" s="17">
        <v>11184000</v>
      </c>
      <c r="G143" s="17">
        <v>22344000</v>
      </c>
      <c r="H143" s="17">
        <v>1124000</v>
      </c>
      <c r="I143" s="17">
        <v>2496000</v>
      </c>
      <c r="J143" s="17"/>
      <c r="K143" s="17"/>
      <c r="L143" s="17"/>
      <c r="M143" s="17"/>
      <c r="N143" s="17"/>
      <c r="O143" s="17"/>
      <c r="P143" s="17"/>
      <c r="Q143" s="17"/>
      <c r="R143" s="17">
        <v>83639000</v>
      </c>
      <c r="S143" s="93"/>
    </row>
    <row r="144" spans="1:19" ht="13.5">
      <c r="A144" s="88" t="s">
        <v>302</v>
      </c>
      <c r="B144" s="88" t="s">
        <v>11</v>
      </c>
      <c r="C144" s="90">
        <v>40351000</v>
      </c>
      <c r="D144" s="90">
        <v>5200000</v>
      </c>
      <c r="E144" s="90"/>
      <c r="F144" s="90">
        <v>12299000</v>
      </c>
      <c r="G144" s="90">
        <v>19302000</v>
      </c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>
        <v>77152000</v>
      </c>
      <c r="S144" s="89"/>
    </row>
    <row r="145" spans="1:19" ht="12.75">
      <c r="A145" s="91"/>
      <c r="B145" s="92" t="s">
        <v>12</v>
      </c>
      <c r="C145" s="17">
        <v>39244000</v>
      </c>
      <c r="D145" s="17">
        <v>10942000</v>
      </c>
      <c r="E145" s="17"/>
      <c r="F145" s="17">
        <v>12579000</v>
      </c>
      <c r="G145" s="17">
        <v>19139000</v>
      </c>
      <c r="H145" s="17">
        <v>1145000</v>
      </c>
      <c r="I145" s="17">
        <v>1095000</v>
      </c>
      <c r="J145" s="17"/>
      <c r="K145" s="17"/>
      <c r="L145" s="17">
        <v>379000</v>
      </c>
      <c r="M145" s="17"/>
      <c r="N145" s="17"/>
      <c r="O145" s="17"/>
      <c r="P145" s="17"/>
      <c r="Q145" s="17"/>
      <c r="R145" s="17">
        <v>84523000</v>
      </c>
      <c r="S145" s="93"/>
    </row>
    <row r="146" spans="1:19" ht="12.75">
      <c r="A146" s="91"/>
      <c r="B146" s="92" t="s">
        <v>13</v>
      </c>
      <c r="C146" s="17">
        <v>39244000</v>
      </c>
      <c r="D146" s="17">
        <v>10942000</v>
      </c>
      <c r="E146" s="17"/>
      <c r="F146" s="17">
        <v>12579000</v>
      </c>
      <c r="G146" s="17">
        <v>19139000</v>
      </c>
      <c r="H146" s="17">
        <v>1145000</v>
      </c>
      <c r="I146" s="17">
        <v>1095000</v>
      </c>
      <c r="J146" s="17"/>
      <c r="K146" s="17"/>
      <c r="L146" s="17">
        <v>379000</v>
      </c>
      <c r="M146" s="17"/>
      <c r="N146" s="17"/>
      <c r="O146" s="17"/>
      <c r="P146" s="17"/>
      <c r="Q146" s="17"/>
      <c r="R146" s="17">
        <v>84523000</v>
      </c>
      <c r="S146" s="93"/>
    </row>
    <row r="147" spans="1:19" ht="13.5">
      <c r="A147" s="88" t="s">
        <v>303</v>
      </c>
      <c r="B147" s="88" t="s">
        <v>11</v>
      </c>
      <c r="C147" s="90">
        <v>53191000</v>
      </c>
      <c r="D147" s="90">
        <v>4900000</v>
      </c>
      <c r="E147" s="90"/>
      <c r="F147" s="90">
        <v>15684000</v>
      </c>
      <c r="G147" s="90">
        <v>34385000</v>
      </c>
      <c r="H147" s="90">
        <v>290000</v>
      </c>
      <c r="I147" s="90"/>
      <c r="J147" s="90"/>
      <c r="K147" s="90"/>
      <c r="L147" s="90"/>
      <c r="M147" s="90"/>
      <c r="N147" s="90"/>
      <c r="O147" s="90"/>
      <c r="P147" s="90"/>
      <c r="Q147" s="90"/>
      <c r="R147" s="90">
        <v>108450000</v>
      </c>
      <c r="S147" s="89"/>
    </row>
    <row r="148" spans="1:19" ht="12.75">
      <c r="A148" s="91"/>
      <c r="B148" s="92" t="s">
        <v>12</v>
      </c>
      <c r="C148" s="17">
        <v>50778000</v>
      </c>
      <c r="D148" s="17">
        <v>12603000</v>
      </c>
      <c r="E148" s="17"/>
      <c r="F148" s="17">
        <v>15630000</v>
      </c>
      <c r="G148" s="17">
        <v>34015000</v>
      </c>
      <c r="H148" s="17">
        <v>1973000</v>
      </c>
      <c r="I148" s="17">
        <v>493000</v>
      </c>
      <c r="J148" s="17"/>
      <c r="K148" s="17"/>
      <c r="L148" s="17">
        <v>1181000</v>
      </c>
      <c r="M148" s="17"/>
      <c r="N148" s="17"/>
      <c r="O148" s="17"/>
      <c r="P148" s="17"/>
      <c r="Q148" s="17"/>
      <c r="R148" s="17">
        <v>116673000</v>
      </c>
      <c r="S148" s="93"/>
    </row>
    <row r="149" spans="1:19" ht="12.75">
      <c r="A149" s="91"/>
      <c r="B149" s="92" t="s">
        <v>13</v>
      </c>
      <c r="C149" s="17">
        <v>50778000</v>
      </c>
      <c r="D149" s="17">
        <v>12603000</v>
      </c>
      <c r="E149" s="17"/>
      <c r="F149" s="17">
        <v>15630000</v>
      </c>
      <c r="G149" s="17">
        <v>34015000</v>
      </c>
      <c r="H149" s="17">
        <v>1973000</v>
      </c>
      <c r="I149" s="17">
        <v>493000</v>
      </c>
      <c r="J149" s="17"/>
      <c r="K149" s="17"/>
      <c r="L149" s="17">
        <v>184000</v>
      </c>
      <c r="M149" s="17"/>
      <c r="N149" s="17"/>
      <c r="O149" s="17"/>
      <c r="P149" s="17"/>
      <c r="Q149" s="17"/>
      <c r="R149" s="17">
        <v>115676000</v>
      </c>
      <c r="S149" s="93"/>
    </row>
    <row r="150" spans="1:19" ht="13.5">
      <c r="A150" s="88" t="s">
        <v>304</v>
      </c>
      <c r="B150" s="88" t="s">
        <v>11</v>
      </c>
      <c r="C150" s="90">
        <v>65256000</v>
      </c>
      <c r="D150" s="90">
        <v>6824000</v>
      </c>
      <c r="E150" s="90"/>
      <c r="F150" s="90">
        <v>19462000</v>
      </c>
      <c r="G150" s="90">
        <v>32821000</v>
      </c>
      <c r="H150" s="90">
        <v>531000</v>
      </c>
      <c r="I150" s="90"/>
      <c r="J150" s="90"/>
      <c r="K150" s="90"/>
      <c r="L150" s="90"/>
      <c r="M150" s="90"/>
      <c r="N150" s="90"/>
      <c r="O150" s="90"/>
      <c r="P150" s="90"/>
      <c r="Q150" s="90"/>
      <c r="R150" s="90">
        <v>124894000</v>
      </c>
      <c r="S150" s="89"/>
    </row>
    <row r="151" spans="1:19" ht="12.75">
      <c r="A151" s="91"/>
      <c r="B151" s="92" t="s">
        <v>12</v>
      </c>
      <c r="C151" s="17">
        <v>62966000</v>
      </c>
      <c r="D151" s="17">
        <v>15340000</v>
      </c>
      <c r="E151" s="17"/>
      <c r="F151" s="17">
        <v>19527000</v>
      </c>
      <c r="G151" s="17">
        <v>31464000</v>
      </c>
      <c r="H151" s="17">
        <v>2439000</v>
      </c>
      <c r="I151" s="17">
        <v>1351000</v>
      </c>
      <c r="J151" s="17"/>
      <c r="K151" s="17"/>
      <c r="L151" s="17">
        <v>135000</v>
      </c>
      <c r="M151" s="17"/>
      <c r="N151" s="17"/>
      <c r="O151" s="17"/>
      <c r="P151" s="17"/>
      <c r="Q151" s="17"/>
      <c r="R151" s="17">
        <v>133222000</v>
      </c>
      <c r="S151" s="93"/>
    </row>
    <row r="152" spans="1:19" ht="12.75">
      <c r="A152" s="91"/>
      <c r="B152" s="92" t="s">
        <v>13</v>
      </c>
      <c r="C152" s="17">
        <v>62966000</v>
      </c>
      <c r="D152" s="17">
        <v>15340000</v>
      </c>
      <c r="E152" s="17"/>
      <c r="F152" s="17">
        <v>19527000</v>
      </c>
      <c r="G152" s="17">
        <v>31464000</v>
      </c>
      <c r="H152" s="17">
        <v>2439000</v>
      </c>
      <c r="I152" s="17">
        <v>1351000</v>
      </c>
      <c r="J152" s="17"/>
      <c r="K152" s="17"/>
      <c r="L152" s="17">
        <v>135000</v>
      </c>
      <c r="M152" s="17"/>
      <c r="N152" s="17"/>
      <c r="O152" s="17"/>
      <c r="P152" s="17"/>
      <c r="Q152" s="17"/>
      <c r="R152" s="17">
        <v>133222000</v>
      </c>
      <c r="S152" s="93"/>
    </row>
    <row r="153" spans="1:19" ht="13.5">
      <c r="A153" s="88" t="s">
        <v>305</v>
      </c>
      <c r="B153" s="88" t="s">
        <v>11</v>
      </c>
      <c r="C153" s="90">
        <v>46286000</v>
      </c>
      <c r="D153" s="90">
        <v>4143000</v>
      </c>
      <c r="E153" s="90"/>
      <c r="F153" s="90">
        <v>13616000</v>
      </c>
      <c r="G153" s="90">
        <v>25789000</v>
      </c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>
        <v>89834000</v>
      </c>
      <c r="S153" s="89"/>
    </row>
    <row r="154" spans="1:19" ht="12.75">
      <c r="A154" s="91"/>
      <c r="B154" s="92" t="s">
        <v>12</v>
      </c>
      <c r="C154" s="17">
        <v>44172000</v>
      </c>
      <c r="D154" s="17">
        <v>10440000</v>
      </c>
      <c r="E154" s="17">
        <v>10000</v>
      </c>
      <c r="F154" s="17">
        <v>13608000</v>
      </c>
      <c r="G154" s="17">
        <v>25622000</v>
      </c>
      <c r="H154" s="17">
        <v>1361000</v>
      </c>
      <c r="I154" s="17">
        <v>3362000</v>
      </c>
      <c r="J154" s="17"/>
      <c r="K154" s="17"/>
      <c r="L154" s="17">
        <v>150000</v>
      </c>
      <c r="M154" s="17"/>
      <c r="N154" s="17"/>
      <c r="O154" s="17"/>
      <c r="P154" s="17"/>
      <c r="Q154" s="17"/>
      <c r="R154" s="17">
        <v>98725000</v>
      </c>
      <c r="S154" s="93"/>
    </row>
    <row r="155" spans="1:19" s="97" customFormat="1" ht="12.75">
      <c r="A155" s="94"/>
      <c r="B155" s="95" t="s">
        <v>13</v>
      </c>
      <c r="C155" s="31">
        <v>44172000</v>
      </c>
      <c r="D155" s="31">
        <v>10440000</v>
      </c>
      <c r="E155" s="31">
        <v>10000</v>
      </c>
      <c r="F155" s="31">
        <v>13608000</v>
      </c>
      <c r="G155" s="31">
        <v>25622000</v>
      </c>
      <c r="H155" s="31">
        <v>1361000</v>
      </c>
      <c r="I155" s="31">
        <v>3362000</v>
      </c>
      <c r="J155" s="31"/>
      <c r="K155" s="31"/>
      <c r="L155" s="31">
        <v>150000</v>
      </c>
      <c r="M155" s="31"/>
      <c r="N155" s="31"/>
      <c r="O155" s="31"/>
      <c r="P155" s="31"/>
      <c r="Q155" s="31"/>
      <c r="R155" s="31">
        <v>98725000</v>
      </c>
      <c r="S155" s="96"/>
    </row>
    <row r="156" spans="1:19" s="100" customFormat="1" ht="13.5">
      <c r="A156" s="88" t="s">
        <v>306</v>
      </c>
      <c r="B156" s="88" t="s">
        <v>11</v>
      </c>
      <c r="C156" s="90">
        <v>52132000</v>
      </c>
      <c r="D156" s="90">
        <v>5641000</v>
      </c>
      <c r="E156" s="90"/>
      <c r="F156" s="90">
        <v>15598000</v>
      </c>
      <c r="G156" s="90">
        <v>28280000</v>
      </c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>
        <v>101651000</v>
      </c>
      <c r="S156" s="89"/>
    </row>
    <row r="157" spans="1:19" ht="12.75">
      <c r="A157" s="91"/>
      <c r="B157" s="92" t="s">
        <v>12</v>
      </c>
      <c r="C157" s="17">
        <v>50446000</v>
      </c>
      <c r="D157" s="17">
        <v>12451000</v>
      </c>
      <c r="E157" s="17"/>
      <c r="F157" s="17">
        <v>15670000</v>
      </c>
      <c r="G157" s="17">
        <v>27919000</v>
      </c>
      <c r="H157" s="17">
        <v>1572000</v>
      </c>
      <c r="I157" s="17">
        <v>2212000</v>
      </c>
      <c r="J157" s="17"/>
      <c r="K157" s="17"/>
      <c r="L157" s="17">
        <v>86000</v>
      </c>
      <c r="M157" s="17"/>
      <c r="N157" s="17"/>
      <c r="O157" s="17"/>
      <c r="P157" s="17"/>
      <c r="Q157" s="17"/>
      <c r="R157" s="17">
        <v>110356000</v>
      </c>
      <c r="S157" s="93"/>
    </row>
    <row r="158" spans="1:19" ht="12.75">
      <c r="A158" s="91"/>
      <c r="B158" s="92" t="s">
        <v>13</v>
      </c>
      <c r="C158" s="17">
        <v>50446000</v>
      </c>
      <c r="D158" s="17">
        <v>12451000</v>
      </c>
      <c r="E158" s="17"/>
      <c r="F158" s="17">
        <v>15670000</v>
      </c>
      <c r="G158" s="17">
        <v>27919000</v>
      </c>
      <c r="H158" s="17">
        <v>1572000</v>
      </c>
      <c r="I158" s="17">
        <v>2212000</v>
      </c>
      <c r="J158" s="17"/>
      <c r="K158" s="17"/>
      <c r="L158" s="17">
        <v>86000</v>
      </c>
      <c r="M158" s="17"/>
      <c r="N158" s="17"/>
      <c r="O158" s="17"/>
      <c r="P158" s="17"/>
      <c r="Q158" s="17"/>
      <c r="R158" s="17">
        <v>110356000</v>
      </c>
      <c r="S158" s="93"/>
    </row>
    <row r="159" spans="1:19" ht="13.5">
      <c r="A159" s="88" t="s">
        <v>307</v>
      </c>
      <c r="B159" s="88" t="s">
        <v>11</v>
      </c>
      <c r="C159" s="90">
        <v>38408000</v>
      </c>
      <c r="D159" s="90">
        <v>4525000</v>
      </c>
      <c r="E159" s="90"/>
      <c r="F159" s="90">
        <v>11591000</v>
      </c>
      <c r="G159" s="90">
        <v>23701000</v>
      </c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>
        <v>78225000</v>
      </c>
      <c r="S159" s="89"/>
    </row>
    <row r="160" spans="1:19" ht="12.75">
      <c r="A160" s="91"/>
      <c r="B160" s="92" t="s">
        <v>12</v>
      </c>
      <c r="C160" s="17">
        <v>36943000</v>
      </c>
      <c r="D160" s="17">
        <v>10451000</v>
      </c>
      <c r="E160" s="17"/>
      <c r="F160" s="17">
        <v>11810000</v>
      </c>
      <c r="G160" s="17">
        <v>23579000</v>
      </c>
      <c r="H160" s="17">
        <v>1149000</v>
      </c>
      <c r="I160" s="17">
        <v>354000</v>
      </c>
      <c r="J160" s="17"/>
      <c r="K160" s="17"/>
      <c r="L160" s="17"/>
      <c r="M160" s="17"/>
      <c r="N160" s="17"/>
      <c r="O160" s="17"/>
      <c r="P160" s="17"/>
      <c r="Q160" s="17"/>
      <c r="R160" s="17">
        <v>84286000</v>
      </c>
      <c r="S160" s="93"/>
    </row>
    <row r="161" spans="1:19" s="97" customFormat="1" ht="12.75">
      <c r="A161" s="94"/>
      <c r="B161" s="95" t="s">
        <v>13</v>
      </c>
      <c r="C161" s="31">
        <v>36943000</v>
      </c>
      <c r="D161" s="31">
        <v>10451000</v>
      </c>
      <c r="E161" s="31"/>
      <c r="F161" s="31">
        <v>11810000</v>
      </c>
      <c r="G161" s="31">
        <v>23579000</v>
      </c>
      <c r="H161" s="31">
        <v>1149000</v>
      </c>
      <c r="I161" s="31">
        <v>354000</v>
      </c>
      <c r="J161" s="31"/>
      <c r="K161" s="31"/>
      <c r="L161" s="31"/>
      <c r="M161" s="31"/>
      <c r="N161" s="31"/>
      <c r="O161" s="31"/>
      <c r="P161" s="31"/>
      <c r="Q161" s="31"/>
      <c r="R161" s="31">
        <v>84286000</v>
      </c>
      <c r="S161" s="96"/>
    </row>
    <row r="162" spans="1:19" s="100" customFormat="1" ht="13.5">
      <c r="A162" s="88" t="s">
        <v>308</v>
      </c>
      <c r="B162" s="88" t="s">
        <v>11</v>
      </c>
      <c r="C162" s="90">
        <v>51132000</v>
      </c>
      <c r="D162" s="90">
        <v>4988000</v>
      </c>
      <c r="E162" s="90"/>
      <c r="F162" s="90">
        <v>15152000</v>
      </c>
      <c r="G162" s="90">
        <v>27459000</v>
      </c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>
        <v>98731000</v>
      </c>
      <c r="S162" s="89"/>
    </row>
    <row r="163" spans="1:19" ht="12.75">
      <c r="A163" s="91"/>
      <c r="B163" s="92" t="s">
        <v>12</v>
      </c>
      <c r="C163" s="17">
        <v>47937000</v>
      </c>
      <c r="D163" s="17">
        <v>13929000</v>
      </c>
      <c r="E163" s="17">
        <v>440000</v>
      </c>
      <c r="F163" s="17">
        <v>15640000</v>
      </c>
      <c r="G163" s="17">
        <v>27190000</v>
      </c>
      <c r="H163" s="17">
        <v>1395000</v>
      </c>
      <c r="I163" s="17">
        <v>1801000</v>
      </c>
      <c r="J163" s="17"/>
      <c r="K163" s="17"/>
      <c r="L163" s="17">
        <v>159000</v>
      </c>
      <c r="M163" s="17"/>
      <c r="N163" s="17"/>
      <c r="O163" s="17"/>
      <c r="P163" s="17"/>
      <c r="Q163" s="17"/>
      <c r="R163" s="17">
        <v>108491000</v>
      </c>
      <c r="S163" s="93"/>
    </row>
    <row r="164" spans="1:19" ht="12.75">
      <c r="A164" s="91"/>
      <c r="B164" s="92" t="s">
        <v>13</v>
      </c>
      <c r="C164" s="17">
        <v>47937000</v>
      </c>
      <c r="D164" s="17">
        <v>13929000</v>
      </c>
      <c r="E164" s="17">
        <v>440000</v>
      </c>
      <c r="F164" s="17">
        <v>15640000</v>
      </c>
      <c r="G164" s="17">
        <v>27190000</v>
      </c>
      <c r="H164" s="17">
        <v>1395000</v>
      </c>
      <c r="I164" s="17">
        <v>1801000</v>
      </c>
      <c r="J164" s="17"/>
      <c r="K164" s="17"/>
      <c r="L164" s="17">
        <v>159000</v>
      </c>
      <c r="M164" s="17"/>
      <c r="N164" s="17"/>
      <c r="O164" s="17"/>
      <c r="P164" s="17"/>
      <c r="Q164" s="17"/>
      <c r="R164" s="17">
        <v>108491000</v>
      </c>
      <c r="S164" s="93"/>
    </row>
    <row r="165" spans="1:19" ht="13.5">
      <c r="A165" s="88" t="s">
        <v>309</v>
      </c>
      <c r="B165" s="88" t="s">
        <v>11</v>
      </c>
      <c r="C165" s="90">
        <v>43860000</v>
      </c>
      <c r="D165" s="90">
        <v>5390000</v>
      </c>
      <c r="E165" s="90"/>
      <c r="F165" s="90">
        <v>13298000</v>
      </c>
      <c r="G165" s="90">
        <v>27180000</v>
      </c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>
        <v>89728000</v>
      </c>
      <c r="S165" s="89"/>
    </row>
    <row r="166" spans="1:19" ht="12.75">
      <c r="A166" s="91"/>
      <c r="B166" s="92" t="s">
        <v>12</v>
      </c>
      <c r="C166" s="17">
        <v>41851000</v>
      </c>
      <c r="D166" s="17">
        <v>13496000</v>
      </c>
      <c r="E166" s="17"/>
      <c r="F166" s="17">
        <v>13821000</v>
      </c>
      <c r="G166" s="17">
        <v>26800000</v>
      </c>
      <c r="H166" s="17">
        <v>1321000</v>
      </c>
      <c r="I166" s="17">
        <v>7636000</v>
      </c>
      <c r="J166" s="17"/>
      <c r="K166" s="17"/>
      <c r="L166" s="17"/>
      <c r="M166" s="17"/>
      <c r="N166" s="17"/>
      <c r="O166" s="17"/>
      <c r="P166" s="17"/>
      <c r="Q166" s="17"/>
      <c r="R166" s="17">
        <v>104925000</v>
      </c>
      <c r="S166" s="93"/>
    </row>
    <row r="167" spans="1:19" ht="12.75">
      <c r="A167" s="91"/>
      <c r="B167" s="92" t="s">
        <v>13</v>
      </c>
      <c r="C167" s="17">
        <v>41851000</v>
      </c>
      <c r="D167" s="17">
        <v>13496000</v>
      </c>
      <c r="E167" s="17"/>
      <c r="F167" s="17">
        <v>13821000</v>
      </c>
      <c r="G167" s="17">
        <v>26800000</v>
      </c>
      <c r="H167" s="17">
        <v>1321000</v>
      </c>
      <c r="I167" s="17">
        <v>7636000</v>
      </c>
      <c r="J167" s="17"/>
      <c r="K167" s="17"/>
      <c r="L167" s="17"/>
      <c r="M167" s="17"/>
      <c r="N167" s="17"/>
      <c r="O167" s="17"/>
      <c r="P167" s="17"/>
      <c r="Q167" s="17"/>
      <c r="R167" s="17">
        <v>104925000</v>
      </c>
      <c r="S167" s="93"/>
    </row>
    <row r="168" spans="1:19" ht="13.5">
      <c r="A168" s="88" t="s">
        <v>310</v>
      </c>
      <c r="B168" s="88" t="s">
        <v>11</v>
      </c>
      <c r="C168" s="90">
        <v>43823000</v>
      </c>
      <c r="D168" s="90">
        <v>2188000</v>
      </c>
      <c r="E168" s="90">
        <v>3754000</v>
      </c>
      <c r="F168" s="90">
        <v>13436000</v>
      </c>
      <c r="G168" s="90">
        <v>16843000</v>
      </c>
      <c r="H168" s="90">
        <v>0</v>
      </c>
      <c r="I168" s="90"/>
      <c r="J168" s="90"/>
      <c r="K168" s="90"/>
      <c r="L168" s="90"/>
      <c r="M168" s="90"/>
      <c r="N168" s="90"/>
      <c r="O168" s="90"/>
      <c r="P168" s="90"/>
      <c r="Q168" s="90"/>
      <c r="R168" s="90">
        <v>80044000</v>
      </c>
      <c r="S168" s="89"/>
    </row>
    <row r="169" spans="1:19" ht="12.75">
      <c r="A169" s="91"/>
      <c r="B169" s="92" t="s">
        <v>12</v>
      </c>
      <c r="C169" s="17">
        <v>36443000</v>
      </c>
      <c r="D169" s="17">
        <v>12501000</v>
      </c>
      <c r="E169" s="17">
        <v>9813000</v>
      </c>
      <c r="F169" s="17">
        <v>14929000</v>
      </c>
      <c r="G169" s="17">
        <v>26114000</v>
      </c>
      <c r="H169" s="17">
        <v>1026000</v>
      </c>
      <c r="I169" s="17">
        <v>42000</v>
      </c>
      <c r="J169" s="17"/>
      <c r="K169" s="17">
        <v>1000000</v>
      </c>
      <c r="L169" s="17">
        <v>200000</v>
      </c>
      <c r="M169" s="17"/>
      <c r="N169" s="17"/>
      <c r="O169" s="17"/>
      <c r="P169" s="17"/>
      <c r="Q169" s="17"/>
      <c r="R169" s="17">
        <v>102068000</v>
      </c>
      <c r="S169" s="93"/>
    </row>
    <row r="170" spans="1:19" ht="12.75">
      <c r="A170" s="91"/>
      <c r="B170" s="92" t="s">
        <v>13</v>
      </c>
      <c r="C170" s="17">
        <v>36443000</v>
      </c>
      <c r="D170" s="17">
        <v>12501000</v>
      </c>
      <c r="E170" s="17">
        <v>9813000</v>
      </c>
      <c r="F170" s="17">
        <v>14929000</v>
      </c>
      <c r="G170" s="17">
        <v>26114000</v>
      </c>
      <c r="H170" s="17">
        <v>1026000</v>
      </c>
      <c r="I170" s="17">
        <v>42000</v>
      </c>
      <c r="J170" s="17"/>
      <c r="K170" s="17">
        <v>1000000</v>
      </c>
      <c r="L170" s="17">
        <v>200000</v>
      </c>
      <c r="M170" s="17"/>
      <c r="N170" s="17"/>
      <c r="O170" s="17"/>
      <c r="P170" s="17"/>
      <c r="Q170" s="17"/>
      <c r="R170" s="17">
        <v>102068000</v>
      </c>
      <c r="S170" s="93"/>
    </row>
    <row r="171" spans="1:19" ht="13.5">
      <c r="A171" s="88" t="s">
        <v>311</v>
      </c>
      <c r="B171" s="88" t="s">
        <v>11</v>
      </c>
      <c r="C171" s="90">
        <v>176123000</v>
      </c>
      <c r="D171" s="90">
        <v>13169000</v>
      </c>
      <c r="E171" s="90">
        <v>3257000</v>
      </c>
      <c r="F171" s="90">
        <v>53655000</v>
      </c>
      <c r="G171" s="90">
        <v>8927000</v>
      </c>
      <c r="H171" s="90">
        <v>2315000</v>
      </c>
      <c r="I171" s="90"/>
      <c r="J171" s="90"/>
      <c r="K171" s="90"/>
      <c r="L171" s="90"/>
      <c r="M171" s="90"/>
      <c r="N171" s="90"/>
      <c r="O171" s="90"/>
      <c r="P171" s="90"/>
      <c r="Q171" s="90"/>
      <c r="R171" s="90">
        <v>257446000</v>
      </c>
      <c r="S171" s="89"/>
    </row>
    <row r="172" spans="1:19" ht="12.75">
      <c r="A172" s="91"/>
      <c r="B172" s="92" t="s">
        <v>12</v>
      </c>
      <c r="C172" s="17">
        <v>164774000</v>
      </c>
      <c r="D172" s="17">
        <v>38493000</v>
      </c>
      <c r="E172" s="17">
        <v>4257000</v>
      </c>
      <c r="F172" s="17">
        <v>54287000</v>
      </c>
      <c r="G172" s="17">
        <v>8311000</v>
      </c>
      <c r="H172" s="17">
        <v>6251000</v>
      </c>
      <c r="I172" s="17">
        <v>4218000</v>
      </c>
      <c r="J172" s="17"/>
      <c r="K172" s="17"/>
      <c r="L172" s="17">
        <v>121000</v>
      </c>
      <c r="M172" s="17"/>
      <c r="N172" s="17"/>
      <c r="O172" s="17"/>
      <c r="P172" s="17"/>
      <c r="Q172" s="17"/>
      <c r="R172" s="17">
        <v>280712000</v>
      </c>
      <c r="S172" s="93"/>
    </row>
    <row r="173" spans="1:19" ht="12.75">
      <c r="A173" s="91"/>
      <c r="B173" s="92" t="s">
        <v>13</v>
      </c>
      <c r="C173" s="17">
        <v>164774000</v>
      </c>
      <c r="D173" s="17">
        <v>38493000</v>
      </c>
      <c r="E173" s="17">
        <v>4257000</v>
      </c>
      <c r="F173" s="17">
        <v>54287000</v>
      </c>
      <c r="G173" s="17">
        <v>8311000</v>
      </c>
      <c r="H173" s="17">
        <v>6251000</v>
      </c>
      <c r="I173" s="17">
        <v>4218000</v>
      </c>
      <c r="J173" s="17"/>
      <c r="K173" s="17"/>
      <c r="L173" s="17">
        <v>121000</v>
      </c>
      <c r="M173" s="17"/>
      <c r="N173" s="17"/>
      <c r="O173" s="17"/>
      <c r="P173" s="17"/>
      <c r="Q173" s="17"/>
      <c r="R173" s="17">
        <v>280712000</v>
      </c>
      <c r="S173" s="93"/>
    </row>
    <row r="174" spans="1:19" ht="13.5" hidden="1">
      <c r="A174" s="88" t="s">
        <v>312</v>
      </c>
      <c r="B174" s="88" t="s">
        <v>11</v>
      </c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89"/>
    </row>
    <row r="175" spans="1:19" ht="12.75" hidden="1">
      <c r="A175" s="91"/>
      <c r="B175" s="92" t="s">
        <v>12</v>
      </c>
      <c r="C175" s="17"/>
      <c r="D175" s="17"/>
      <c r="E175" s="17"/>
      <c r="F175" s="17"/>
      <c r="G175" s="17">
        <v>0</v>
      </c>
      <c r="H175" s="17"/>
      <c r="I175" s="17">
        <v>0</v>
      </c>
      <c r="J175" s="17"/>
      <c r="K175" s="17"/>
      <c r="L175" s="17"/>
      <c r="M175" s="17"/>
      <c r="N175" s="17"/>
      <c r="O175" s="17"/>
      <c r="P175" s="17"/>
      <c r="Q175" s="17"/>
      <c r="R175" s="17">
        <v>0</v>
      </c>
      <c r="S175" s="93"/>
    </row>
    <row r="176" spans="1:19" ht="12.75" hidden="1">
      <c r="A176" s="91"/>
      <c r="B176" s="92" t="s">
        <v>13</v>
      </c>
      <c r="C176" s="17"/>
      <c r="D176" s="17"/>
      <c r="E176" s="17"/>
      <c r="F176" s="17"/>
      <c r="G176" s="17">
        <v>0</v>
      </c>
      <c r="H176" s="17"/>
      <c r="I176" s="17">
        <v>0</v>
      </c>
      <c r="J176" s="17"/>
      <c r="K176" s="17"/>
      <c r="L176" s="17"/>
      <c r="M176" s="17"/>
      <c r="N176" s="17"/>
      <c r="O176" s="17"/>
      <c r="P176" s="17"/>
      <c r="Q176" s="17"/>
      <c r="R176" s="17">
        <v>0</v>
      </c>
      <c r="S176" s="93"/>
    </row>
    <row r="177" spans="1:19" ht="13.5">
      <c r="A177" s="88" t="s">
        <v>313</v>
      </c>
      <c r="B177" s="88" t="s">
        <v>11</v>
      </c>
      <c r="C177" s="90">
        <v>88350000</v>
      </c>
      <c r="D177" s="90">
        <v>10216000</v>
      </c>
      <c r="E177" s="90">
        <v>6120000</v>
      </c>
      <c r="F177" s="90">
        <v>28265000</v>
      </c>
      <c r="G177" s="90">
        <v>76644000</v>
      </c>
      <c r="H177" s="90">
        <v>917000</v>
      </c>
      <c r="I177" s="90"/>
      <c r="J177" s="90"/>
      <c r="K177" s="90"/>
      <c r="L177" s="90"/>
      <c r="M177" s="90"/>
      <c r="N177" s="90"/>
      <c r="O177" s="90"/>
      <c r="P177" s="90"/>
      <c r="Q177" s="90"/>
      <c r="R177" s="90">
        <v>210512000</v>
      </c>
      <c r="S177" s="89"/>
    </row>
    <row r="178" spans="1:19" ht="12.75">
      <c r="A178" s="91"/>
      <c r="B178" s="92" t="s">
        <v>12</v>
      </c>
      <c r="C178" s="17">
        <v>82801000</v>
      </c>
      <c r="D178" s="17">
        <v>33981000</v>
      </c>
      <c r="E178" s="17">
        <v>6120000</v>
      </c>
      <c r="F178" s="17">
        <v>30469000</v>
      </c>
      <c r="G178" s="17">
        <v>70353000</v>
      </c>
      <c r="H178" s="17">
        <v>3198000</v>
      </c>
      <c r="I178" s="17">
        <v>280217000</v>
      </c>
      <c r="J178" s="17"/>
      <c r="K178" s="17">
        <v>282000</v>
      </c>
      <c r="L178" s="17">
        <v>5919000</v>
      </c>
      <c r="M178" s="17"/>
      <c r="N178" s="17"/>
      <c r="O178" s="17"/>
      <c r="P178" s="17"/>
      <c r="Q178" s="17"/>
      <c r="R178" s="17">
        <v>513340000</v>
      </c>
      <c r="S178" s="93"/>
    </row>
    <row r="179" spans="1:19" ht="12.75">
      <c r="A179" s="91"/>
      <c r="B179" s="92" t="s">
        <v>13</v>
      </c>
      <c r="C179" s="17">
        <v>82801000</v>
      </c>
      <c r="D179" s="17">
        <v>33981000</v>
      </c>
      <c r="E179" s="17">
        <v>6120000</v>
      </c>
      <c r="F179" s="17">
        <v>30469000</v>
      </c>
      <c r="G179" s="17">
        <v>70353000</v>
      </c>
      <c r="H179" s="17">
        <v>3198000</v>
      </c>
      <c r="I179" s="17">
        <v>280217000</v>
      </c>
      <c r="J179" s="17"/>
      <c r="K179" s="17">
        <v>282000</v>
      </c>
      <c r="L179" s="17">
        <v>5919000</v>
      </c>
      <c r="M179" s="17"/>
      <c r="N179" s="17"/>
      <c r="O179" s="17"/>
      <c r="P179" s="17"/>
      <c r="Q179" s="17"/>
      <c r="R179" s="17">
        <v>513340000</v>
      </c>
      <c r="S179" s="93"/>
    </row>
    <row r="180" spans="1:19" ht="13.5">
      <c r="A180" s="88" t="s">
        <v>314</v>
      </c>
      <c r="B180" s="88" t="s">
        <v>11</v>
      </c>
      <c r="C180" s="90">
        <v>220237000</v>
      </c>
      <c r="D180" s="90">
        <v>31867000</v>
      </c>
      <c r="E180" s="90">
        <v>12771000</v>
      </c>
      <c r="F180" s="90">
        <v>71516000</v>
      </c>
      <c r="G180" s="90">
        <v>100394000</v>
      </c>
      <c r="H180" s="90">
        <v>3376000</v>
      </c>
      <c r="I180" s="90"/>
      <c r="J180" s="90"/>
      <c r="K180" s="90"/>
      <c r="L180" s="90"/>
      <c r="M180" s="90"/>
      <c r="N180" s="90"/>
      <c r="O180" s="90"/>
      <c r="P180" s="90"/>
      <c r="Q180" s="90"/>
      <c r="R180" s="90">
        <v>440161000</v>
      </c>
      <c r="S180" s="89"/>
    </row>
    <row r="181" spans="1:19" ht="12.75">
      <c r="A181" s="91"/>
      <c r="B181" s="92" t="s">
        <v>12</v>
      </c>
      <c r="C181" s="17">
        <v>220237000</v>
      </c>
      <c r="D181" s="17">
        <v>43842000</v>
      </c>
      <c r="E181" s="17">
        <v>13608000</v>
      </c>
      <c r="F181" s="17">
        <v>75145000</v>
      </c>
      <c r="G181" s="17">
        <v>96697000</v>
      </c>
      <c r="H181" s="17">
        <v>3846000</v>
      </c>
      <c r="I181" s="17">
        <v>47000</v>
      </c>
      <c r="J181" s="17"/>
      <c r="K181" s="17"/>
      <c r="L181" s="17"/>
      <c r="M181" s="17"/>
      <c r="N181" s="17"/>
      <c r="O181" s="17"/>
      <c r="P181" s="17"/>
      <c r="Q181" s="17"/>
      <c r="R181" s="17">
        <v>453422000</v>
      </c>
      <c r="S181" s="93"/>
    </row>
    <row r="182" spans="1:19" ht="12.75">
      <c r="A182" s="91"/>
      <c r="B182" s="92" t="s">
        <v>13</v>
      </c>
      <c r="C182" s="17">
        <v>220237000</v>
      </c>
      <c r="D182" s="17">
        <v>43842000</v>
      </c>
      <c r="E182" s="17">
        <v>13608000</v>
      </c>
      <c r="F182" s="17">
        <v>75145000</v>
      </c>
      <c r="G182" s="17">
        <v>96697000</v>
      </c>
      <c r="H182" s="17">
        <v>3846000</v>
      </c>
      <c r="I182" s="17">
        <v>47000</v>
      </c>
      <c r="J182" s="17"/>
      <c r="K182" s="17"/>
      <c r="L182" s="17"/>
      <c r="M182" s="17"/>
      <c r="N182" s="17"/>
      <c r="O182" s="17"/>
      <c r="P182" s="17"/>
      <c r="Q182" s="17"/>
      <c r="R182" s="17">
        <v>453422000</v>
      </c>
      <c r="S182" s="93"/>
    </row>
    <row r="183" spans="1:19" ht="13.5">
      <c r="A183" s="88" t="s">
        <v>315</v>
      </c>
      <c r="B183" s="88" t="s">
        <v>11</v>
      </c>
      <c r="C183" s="90">
        <v>36667000</v>
      </c>
      <c r="D183" s="90">
        <v>2090000</v>
      </c>
      <c r="E183" s="90">
        <v>1408000</v>
      </c>
      <c r="F183" s="90">
        <v>10845000</v>
      </c>
      <c r="G183" s="90">
        <v>40672000</v>
      </c>
      <c r="H183" s="90">
        <v>1141000</v>
      </c>
      <c r="I183" s="90"/>
      <c r="J183" s="90"/>
      <c r="K183" s="90"/>
      <c r="L183" s="90"/>
      <c r="M183" s="90"/>
      <c r="N183" s="90"/>
      <c r="O183" s="90"/>
      <c r="P183" s="90"/>
      <c r="Q183" s="90"/>
      <c r="R183" s="90">
        <v>92823000</v>
      </c>
      <c r="S183" s="89"/>
    </row>
    <row r="184" spans="1:19" ht="12.75">
      <c r="A184" s="91"/>
      <c r="B184" s="92" t="s">
        <v>12</v>
      </c>
      <c r="C184" s="17">
        <v>41474000</v>
      </c>
      <c r="D184" s="17">
        <v>6751000</v>
      </c>
      <c r="E184" s="17">
        <v>4927000</v>
      </c>
      <c r="F184" s="17">
        <v>14376000</v>
      </c>
      <c r="G184" s="17">
        <v>55590000</v>
      </c>
      <c r="H184" s="17">
        <v>1321000</v>
      </c>
      <c r="I184" s="17"/>
      <c r="J184" s="17"/>
      <c r="K184" s="17"/>
      <c r="L184" s="17">
        <v>145000</v>
      </c>
      <c r="M184" s="17"/>
      <c r="N184" s="17"/>
      <c r="O184" s="17"/>
      <c r="P184" s="17"/>
      <c r="Q184" s="17"/>
      <c r="R184" s="17">
        <v>124584000</v>
      </c>
      <c r="S184" s="93"/>
    </row>
    <row r="185" spans="1:19" ht="12.75">
      <c r="A185" s="91"/>
      <c r="B185" s="92" t="s">
        <v>13</v>
      </c>
      <c r="C185" s="17">
        <v>41474000</v>
      </c>
      <c r="D185" s="17">
        <v>6751000</v>
      </c>
      <c r="E185" s="17">
        <v>4927000</v>
      </c>
      <c r="F185" s="17">
        <v>14376000</v>
      </c>
      <c r="G185" s="17">
        <v>55590000</v>
      </c>
      <c r="H185" s="17">
        <v>1321000</v>
      </c>
      <c r="I185" s="17"/>
      <c r="J185" s="17"/>
      <c r="K185" s="17"/>
      <c r="L185" s="17">
        <v>145000</v>
      </c>
      <c r="M185" s="17"/>
      <c r="N185" s="17"/>
      <c r="O185" s="17"/>
      <c r="P185" s="17"/>
      <c r="Q185" s="17"/>
      <c r="R185" s="17">
        <v>124584000</v>
      </c>
      <c r="S185" s="93"/>
    </row>
    <row r="186" spans="1:19" ht="13.5">
      <c r="A186" s="88" t="s">
        <v>316</v>
      </c>
      <c r="B186" s="88" t="s">
        <v>11</v>
      </c>
      <c r="C186" s="90">
        <v>30214000</v>
      </c>
      <c r="D186" s="90">
        <v>1193000</v>
      </c>
      <c r="E186" s="90">
        <v>2507000</v>
      </c>
      <c r="F186" s="90">
        <v>9157000</v>
      </c>
      <c r="G186" s="90">
        <v>28637000</v>
      </c>
      <c r="H186" s="90">
        <v>20000</v>
      </c>
      <c r="I186" s="90"/>
      <c r="J186" s="90"/>
      <c r="K186" s="90"/>
      <c r="L186" s="90"/>
      <c r="M186" s="90"/>
      <c r="N186" s="90"/>
      <c r="O186" s="90"/>
      <c r="P186" s="90"/>
      <c r="Q186" s="90"/>
      <c r="R186" s="90">
        <v>71728000</v>
      </c>
      <c r="S186" s="89"/>
    </row>
    <row r="187" spans="1:19" ht="12.75">
      <c r="A187" s="91"/>
      <c r="B187" s="92" t="s">
        <v>12</v>
      </c>
      <c r="C187" s="17">
        <v>24905000</v>
      </c>
      <c r="D187" s="17">
        <v>5809000</v>
      </c>
      <c r="E187" s="17">
        <v>6342000</v>
      </c>
      <c r="F187" s="17">
        <v>9226000</v>
      </c>
      <c r="G187" s="17">
        <v>28650000</v>
      </c>
      <c r="H187" s="17">
        <v>820000</v>
      </c>
      <c r="I187" s="17"/>
      <c r="J187" s="17"/>
      <c r="K187" s="17"/>
      <c r="L187" s="17"/>
      <c r="M187" s="17">
        <v>105000</v>
      </c>
      <c r="N187" s="17"/>
      <c r="O187" s="17"/>
      <c r="P187" s="17"/>
      <c r="Q187" s="17"/>
      <c r="R187" s="17">
        <v>75857000</v>
      </c>
      <c r="S187" s="93"/>
    </row>
    <row r="188" spans="1:19" s="97" customFormat="1" ht="12.75">
      <c r="A188" s="94"/>
      <c r="B188" s="95" t="s">
        <v>13</v>
      </c>
      <c r="C188" s="31">
        <v>24905000</v>
      </c>
      <c r="D188" s="31">
        <v>5809000</v>
      </c>
      <c r="E188" s="31">
        <v>6342000</v>
      </c>
      <c r="F188" s="31">
        <v>9226000</v>
      </c>
      <c r="G188" s="31">
        <v>28650000</v>
      </c>
      <c r="H188" s="31">
        <v>820000</v>
      </c>
      <c r="I188" s="31"/>
      <c r="J188" s="31"/>
      <c r="K188" s="31"/>
      <c r="L188" s="31"/>
      <c r="M188" s="31">
        <v>105000</v>
      </c>
      <c r="N188" s="31"/>
      <c r="O188" s="31"/>
      <c r="P188" s="31"/>
      <c r="Q188" s="31"/>
      <c r="R188" s="31">
        <v>75857000</v>
      </c>
      <c r="S188" s="96"/>
    </row>
    <row r="189" s="100" customFormat="1" ht="12.75"/>
    <row r="65536" ht="12.75" hidden="1"/>
  </sheetData>
  <sheetProtection password="CE9C" sheet="1"/>
  <printOptions horizontalCentered="1"/>
  <pageMargins left="0.7875" right="0.7875" top="1.3777777777777778" bottom="0.9840277777777777" header="0.5118055555555555" footer="0.5118055555555555"/>
  <pageSetup horizontalDpi="300" verticalDpi="300" orientation="landscape" paperSize="9" scale="67"/>
  <headerFooter alignWithMargins="0">
    <oddHeader>&amp;C6. melléklet a 56/2012. (XI.26.)
önkormányzati rendelethez
Budapest, XVIII. ker. Önkormányzat
2012. évi költségvetés módosítás
Intézményi kiadások&amp;R8. melléklet a 6/2012. (III.13.)
önkormányzati rendelethez
eFt</oddHeader>
  </headerFooter>
  <rowBreaks count="3" manualBreakCount="3">
    <brk id="50" max="255" man="1"/>
    <brk id="110" max="255" man="1"/>
    <brk id="15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62"/>
  <sheetViews>
    <sheetView view="pageBreakPreview" zoomScaleSheetLayoutView="100" workbookViewId="0" topLeftCell="A1">
      <selection activeCell="J22" sqref="J22"/>
    </sheetView>
  </sheetViews>
  <sheetFormatPr defaultColWidth="11.00390625" defaultRowHeight="12.75"/>
  <cols>
    <col min="1" max="1" width="48.375" style="101" customWidth="1"/>
    <col min="2" max="4" width="0" style="101" hidden="1" customWidth="1"/>
    <col min="5" max="5" width="11.625" style="101" customWidth="1"/>
    <col min="6" max="6" width="12.125" style="101" customWidth="1"/>
    <col min="7" max="7" width="10.625" style="101" customWidth="1"/>
    <col min="8" max="9" width="12.125" style="101" customWidth="1"/>
    <col min="10" max="10" width="10.625" style="101" customWidth="1"/>
    <col min="11" max="11" width="12.125" style="101" customWidth="1"/>
    <col min="12" max="16384" width="10.625" style="101" customWidth="1"/>
  </cols>
  <sheetData>
    <row r="1" spans="1:11" ht="12.75" customHeight="1">
      <c r="A1" s="102" t="s">
        <v>327</v>
      </c>
      <c r="B1" s="103" t="s">
        <v>328</v>
      </c>
      <c r="C1" s="103"/>
      <c r="D1" s="103"/>
      <c r="E1" s="104" t="s">
        <v>329</v>
      </c>
      <c r="F1" s="105" t="s">
        <v>330</v>
      </c>
      <c r="G1" s="105"/>
      <c r="H1" s="105"/>
      <c r="I1" s="105" t="s">
        <v>331</v>
      </c>
      <c r="J1" s="105"/>
      <c r="K1" s="105"/>
    </row>
    <row r="2" spans="1:11" ht="24" customHeight="1">
      <c r="A2" s="102"/>
      <c r="B2" s="103"/>
      <c r="C2" s="103"/>
      <c r="D2" s="103"/>
      <c r="E2" s="104"/>
      <c r="F2" s="105"/>
      <c r="G2" s="105"/>
      <c r="H2" s="105"/>
      <c r="I2" s="105"/>
      <c r="J2" s="105"/>
      <c r="K2" s="105"/>
    </row>
    <row r="3" spans="1:11" ht="14.25" customHeight="1">
      <c r="A3" s="102"/>
      <c r="B3" s="106" t="s">
        <v>332</v>
      </c>
      <c r="C3" s="107" t="s">
        <v>333</v>
      </c>
      <c r="D3" s="108" t="s">
        <v>334</v>
      </c>
      <c r="E3" s="104"/>
      <c r="F3" s="109" t="s">
        <v>332</v>
      </c>
      <c r="G3" s="110" t="s">
        <v>333</v>
      </c>
      <c r="H3" s="111" t="s">
        <v>334</v>
      </c>
      <c r="I3" s="109" t="s">
        <v>332</v>
      </c>
      <c r="J3" s="110" t="s">
        <v>333</v>
      </c>
      <c r="K3" s="111" t="s">
        <v>334</v>
      </c>
    </row>
    <row r="4" spans="1:11" s="119" customFormat="1" ht="12.75">
      <c r="A4" s="112" t="s">
        <v>335</v>
      </c>
      <c r="B4" s="113">
        <v>70.7</v>
      </c>
      <c r="C4" s="114">
        <v>27</v>
      </c>
      <c r="D4" s="115">
        <v>2</v>
      </c>
      <c r="E4" s="116">
        <v>0</v>
      </c>
      <c r="F4" s="117">
        <v>66</v>
      </c>
      <c r="G4" s="114">
        <v>27</v>
      </c>
      <c r="H4" s="118">
        <v>2</v>
      </c>
      <c r="I4" s="117">
        <v>66</v>
      </c>
      <c r="J4" s="114">
        <v>27</v>
      </c>
      <c r="K4" s="118">
        <v>2</v>
      </c>
    </row>
    <row r="5" spans="1:11" s="119" customFormat="1" ht="12.75">
      <c r="A5" s="112" t="s">
        <v>336</v>
      </c>
      <c r="B5" s="113"/>
      <c r="C5" s="114">
        <v>19</v>
      </c>
      <c r="D5" s="115"/>
      <c r="E5" s="116">
        <v>0</v>
      </c>
      <c r="F5" s="117"/>
      <c r="G5" s="114">
        <v>26</v>
      </c>
      <c r="H5" s="118">
        <v>10</v>
      </c>
      <c r="I5" s="117"/>
      <c r="J5" s="114">
        <v>26</v>
      </c>
      <c r="K5" s="118">
        <v>10</v>
      </c>
    </row>
    <row r="6" spans="1:11" s="119" customFormat="1" ht="12.75">
      <c r="A6" s="112" t="s">
        <v>337</v>
      </c>
      <c r="B6" s="113"/>
      <c r="C6" s="114">
        <v>17</v>
      </c>
      <c r="D6" s="115"/>
      <c r="E6" s="116">
        <v>0</v>
      </c>
      <c r="F6" s="117"/>
      <c r="G6" s="114">
        <v>17</v>
      </c>
      <c r="H6" s="118"/>
      <c r="I6" s="117"/>
      <c r="J6" s="114">
        <v>17</v>
      </c>
      <c r="K6" s="118"/>
    </row>
    <row r="7" spans="1:11" s="119" customFormat="1" ht="12">
      <c r="A7" s="120" t="s">
        <v>338</v>
      </c>
      <c r="B7" s="121"/>
      <c r="C7" s="122"/>
      <c r="D7" s="123"/>
      <c r="E7" s="124">
        <v>0</v>
      </c>
      <c r="F7" s="125">
        <f aca="true" t="shared" si="0" ref="F7:K7">SUM(F8:F57)</f>
        <v>1205.25</v>
      </c>
      <c r="G7" s="122">
        <f t="shared" si="0"/>
        <v>685.25</v>
      </c>
      <c r="H7" s="126">
        <f t="shared" si="0"/>
        <v>361</v>
      </c>
      <c r="I7" s="125">
        <f t="shared" si="0"/>
        <v>1205.25</v>
      </c>
      <c r="J7" s="122">
        <f t="shared" si="0"/>
        <v>685.25</v>
      </c>
      <c r="K7" s="126">
        <f t="shared" si="0"/>
        <v>366</v>
      </c>
    </row>
    <row r="8" spans="1:11" s="134" customFormat="1" ht="11.25">
      <c r="A8" s="127" t="s">
        <v>339</v>
      </c>
      <c r="B8" s="128"/>
      <c r="C8" s="129"/>
      <c r="D8" s="130">
        <v>43</v>
      </c>
      <c r="E8" s="131">
        <v>0</v>
      </c>
      <c r="F8" s="132"/>
      <c r="G8" s="129"/>
      <c r="H8" s="133">
        <v>43</v>
      </c>
      <c r="I8" s="132"/>
      <c r="J8" s="129"/>
      <c r="K8" s="133">
        <v>48</v>
      </c>
    </row>
    <row r="9" spans="1:11" s="134" customFormat="1" ht="11.25">
      <c r="A9" s="127" t="s">
        <v>340</v>
      </c>
      <c r="B9" s="128">
        <v>46.5</v>
      </c>
      <c r="C9" s="129">
        <v>21</v>
      </c>
      <c r="D9" s="130"/>
      <c r="E9" s="131">
        <v>0</v>
      </c>
      <c r="F9" s="132">
        <v>41</v>
      </c>
      <c r="G9" s="129">
        <v>18</v>
      </c>
      <c r="H9" s="133"/>
      <c r="I9" s="132">
        <v>41</v>
      </c>
      <c r="J9" s="129">
        <v>18</v>
      </c>
      <c r="K9" s="133"/>
    </row>
    <row r="10" spans="1:11" s="134" customFormat="1" ht="11.25">
      <c r="A10" s="127" t="s">
        <v>341</v>
      </c>
      <c r="B10" s="128">
        <v>63</v>
      </c>
      <c r="C10" s="129">
        <v>20.5</v>
      </c>
      <c r="D10" s="130"/>
      <c r="E10" s="131">
        <v>0</v>
      </c>
      <c r="F10" s="132">
        <v>60</v>
      </c>
      <c r="G10" s="129">
        <v>18</v>
      </c>
      <c r="H10" s="133"/>
      <c r="I10" s="132">
        <v>60</v>
      </c>
      <c r="J10" s="129">
        <v>18</v>
      </c>
      <c r="K10" s="133"/>
    </row>
    <row r="11" spans="1:11" s="134" customFormat="1" ht="11.25">
      <c r="A11" s="127" t="s">
        <v>342</v>
      </c>
      <c r="B11" s="128">
        <v>39.6</v>
      </c>
      <c r="C11" s="129">
        <v>15.75</v>
      </c>
      <c r="D11" s="130"/>
      <c r="E11" s="131">
        <v>0</v>
      </c>
      <c r="F11" s="132">
        <v>37</v>
      </c>
      <c r="G11" s="129">
        <v>13.25</v>
      </c>
      <c r="H11" s="133"/>
      <c r="I11" s="132">
        <v>37</v>
      </c>
      <c r="J11" s="129">
        <v>13.25</v>
      </c>
      <c r="K11" s="133"/>
    </row>
    <row r="12" spans="1:11" s="134" customFormat="1" ht="11.25">
      <c r="A12" s="127" t="s">
        <v>343</v>
      </c>
      <c r="B12" s="128">
        <v>14</v>
      </c>
      <c r="C12" s="129">
        <v>4.75</v>
      </c>
      <c r="D12" s="130"/>
      <c r="E12" s="131">
        <v>0</v>
      </c>
      <c r="F12" s="132">
        <v>8</v>
      </c>
      <c r="G12" s="129">
        <v>2</v>
      </c>
      <c r="H12" s="133"/>
      <c r="I12" s="132">
        <v>8</v>
      </c>
      <c r="J12" s="129">
        <v>2</v>
      </c>
      <c r="K12" s="133"/>
    </row>
    <row r="13" spans="1:11" s="134" customFormat="1" ht="11.25">
      <c r="A13" s="127" t="s">
        <v>344</v>
      </c>
      <c r="B13" s="128">
        <v>63</v>
      </c>
      <c r="C13" s="129">
        <v>7</v>
      </c>
      <c r="D13" s="130">
        <v>2</v>
      </c>
      <c r="E13" s="131">
        <v>0</v>
      </c>
      <c r="F13" s="132">
        <v>66</v>
      </c>
      <c r="G13" s="129">
        <v>7</v>
      </c>
      <c r="H13" s="133">
        <v>0</v>
      </c>
      <c r="I13" s="132">
        <v>66</v>
      </c>
      <c r="J13" s="129">
        <v>7</v>
      </c>
      <c r="K13" s="133">
        <v>0</v>
      </c>
    </row>
    <row r="14" spans="1:11" s="134" customFormat="1" ht="11.25">
      <c r="A14" s="127" t="s">
        <v>345</v>
      </c>
      <c r="B14" s="128">
        <v>28.2</v>
      </c>
      <c r="C14" s="129">
        <v>13.5</v>
      </c>
      <c r="D14" s="130">
        <v>1</v>
      </c>
      <c r="E14" s="131">
        <v>0</v>
      </c>
      <c r="F14" s="132">
        <v>25</v>
      </c>
      <c r="G14" s="129">
        <v>11.5</v>
      </c>
      <c r="H14" s="133">
        <v>1</v>
      </c>
      <c r="I14" s="132">
        <v>25</v>
      </c>
      <c r="J14" s="129">
        <v>11.5</v>
      </c>
      <c r="K14" s="133">
        <v>1</v>
      </c>
    </row>
    <row r="15" spans="1:11" s="134" customFormat="1" ht="11.25">
      <c r="A15" s="127" t="s">
        <v>346</v>
      </c>
      <c r="B15" s="128">
        <v>41.5</v>
      </c>
      <c r="C15" s="129">
        <v>20</v>
      </c>
      <c r="D15" s="130"/>
      <c r="E15" s="131">
        <v>0</v>
      </c>
      <c r="F15" s="132">
        <v>34.75</v>
      </c>
      <c r="G15" s="129">
        <v>18</v>
      </c>
      <c r="H15" s="133"/>
      <c r="I15" s="132">
        <v>34.75</v>
      </c>
      <c r="J15" s="129">
        <v>18</v>
      </c>
      <c r="K15" s="133"/>
    </row>
    <row r="16" spans="1:11" s="134" customFormat="1" ht="11.25">
      <c r="A16" s="127" t="s">
        <v>347</v>
      </c>
      <c r="B16" s="128">
        <v>40.5</v>
      </c>
      <c r="C16" s="129">
        <v>16.5</v>
      </c>
      <c r="D16" s="130"/>
      <c r="E16" s="131">
        <v>0</v>
      </c>
      <c r="F16" s="132">
        <v>40</v>
      </c>
      <c r="G16" s="129">
        <v>17</v>
      </c>
      <c r="H16" s="133"/>
      <c r="I16" s="132">
        <v>40</v>
      </c>
      <c r="J16" s="129">
        <v>17</v>
      </c>
      <c r="K16" s="133"/>
    </row>
    <row r="17" spans="1:11" s="134" customFormat="1" ht="11.25">
      <c r="A17" s="127" t="s">
        <v>348</v>
      </c>
      <c r="B17" s="128">
        <v>44.8</v>
      </c>
      <c r="C17" s="129">
        <v>20</v>
      </c>
      <c r="D17" s="130"/>
      <c r="E17" s="131">
        <v>0</v>
      </c>
      <c r="F17" s="132">
        <v>43</v>
      </c>
      <c r="G17" s="129">
        <v>17</v>
      </c>
      <c r="H17" s="133"/>
      <c r="I17" s="132">
        <v>43</v>
      </c>
      <c r="J17" s="129">
        <v>17</v>
      </c>
      <c r="K17" s="133"/>
    </row>
    <row r="18" spans="1:11" s="134" customFormat="1" ht="11.25">
      <c r="A18" s="127" t="s">
        <v>349</v>
      </c>
      <c r="B18" s="128">
        <v>53.6</v>
      </c>
      <c r="C18" s="129">
        <v>23</v>
      </c>
      <c r="D18" s="130"/>
      <c r="E18" s="131">
        <v>0</v>
      </c>
      <c r="F18" s="132">
        <v>57</v>
      </c>
      <c r="G18" s="129">
        <v>21</v>
      </c>
      <c r="H18" s="133"/>
      <c r="I18" s="132">
        <v>57</v>
      </c>
      <c r="J18" s="129">
        <v>21</v>
      </c>
      <c r="K18" s="133"/>
    </row>
    <row r="19" spans="1:11" s="134" customFormat="1" ht="11.25">
      <c r="A19" s="127" t="s">
        <v>350</v>
      </c>
      <c r="B19" s="128">
        <v>46.6</v>
      </c>
      <c r="C19" s="129">
        <v>20.5</v>
      </c>
      <c r="D19" s="130"/>
      <c r="E19" s="131">
        <v>0</v>
      </c>
      <c r="F19" s="132">
        <v>45</v>
      </c>
      <c r="G19" s="129">
        <v>20.5</v>
      </c>
      <c r="H19" s="133"/>
      <c r="I19" s="132">
        <v>45</v>
      </c>
      <c r="J19" s="129">
        <v>20.5</v>
      </c>
      <c r="K19" s="133"/>
    </row>
    <row r="20" spans="1:11" s="134" customFormat="1" ht="11.25">
      <c r="A20" s="127" t="s">
        <v>351</v>
      </c>
      <c r="B20" s="128">
        <v>21.9</v>
      </c>
      <c r="C20" s="129">
        <v>10</v>
      </c>
      <c r="D20" s="130">
        <v>1</v>
      </c>
      <c r="E20" s="131">
        <v>0</v>
      </c>
      <c r="F20" s="132">
        <v>22</v>
      </c>
      <c r="G20" s="129">
        <v>10</v>
      </c>
      <c r="H20" s="133">
        <v>1</v>
      </c>
      <c r="I20" s="132">
        <v>22</v>
      </c>
      <c r="J20" s="129">
        <v>10</v>
      </c>
      <c r="K20" s="133">
        <v>1</v>
      </c>
    </row>
    <row r="21" spans="1:11" s="134" customFormat="1" ht="11.25">
      <c r="A21" s="127" t="s">
        <v>352</v>
      </c>
      <c r="B21" s="128">
        <v>38.2</v>
      </c>
      <c r="C21" s="129">
        <v>10</v>
      </c>
      <c r="D21" s="130"/>
      <c r="E21" s="131">
        <v>0</v>
      </c>
      <c r="F21" s="132">
        <v>40</v>
      </c>
      <c r="G21" s="129">
        <v>7</v>
      </c>
      <c r="H21" s="133"/>
      <c r="I21" s="132">
        <v>40</v>
      </c>
      <c r="J21" s="129">
        <v>7</v>
      </c>
      <c r="K21" s="133"/>
    </row>
    <row r="22" spans="1:11" s="134" customFormat="1" ht="11.25">
      <c r="A22" s="127" t="s">
        <v>353</v>
      </c>
      <c r="B22" s="128">
        <v>36.3</v>
      </c>
      <c r="C22" s="129">
        <v>13.5</v>
      </c>
      <c r="D22" s="130"/>
      <c r="E22" s="131">
        <v>0</v>
      </c>
      <c r="F22" s="132">
        <v>36.5</v>
      </c>
      <c r="G22" s="129">
        <v>13.5</v>
      </c>
      <c r="H22" s="133"/>
      <c r="I22" s="132">
        <v>36.5</v>
      </c>
      <c r="J22" s="129">
        <v>13.5</v>
      </c>
      <c r="K22" s="133"/>
    </row>
    <row r="23" spans="1:11" s="134" customFormat="1" ht="11.25">
      <c r="A23" s="127" t="s">
        <v>354</v>
      </c>
      <c r="B23" s="128">
        <v>39.6</v>
      </c>
      <c r="C23" s="129">
        <v>15</v>
      </c>
      <c r="D23" s="130"/>
      <c r="E23" s="131">
        <v>0</v>
      </c>
      <c r="F23" s="132">
        <v>43</v>
      </c>
      <c r="G23" s="129">
        <v>16</v>
      </c>
      <c r="H23" s="133"/>
      <c r="I23" s="132">
        <v>43</v>
      </c>
      <c r="J23" s="129">
        <v>16</v>
      </c>
      <c r="K23" s="133"/>
    </row>
    <row r="24" spans="1:11" s="134" customFormat="1" ht="11.25">
      <c r="A24" s="127" t="s">
        <v>355</v>
      </c>
      <c r="B24" s="128">
        <v>32.2</v>
      </c>
      <c r="C24" s="129">
        <v>12</v>
      </c>
      <c r="D24" s="130"/>
      <c r="E24" s="131">
        <v>0</v>
      </c>
      <c r="F24" s="132">
        <v>33</v>
      </c>
      <c r="G24" s="129">
        <v>12.5</v>
      </c>
      <c r="H24" s="133"/>
      <c r="I24" s="132">
        <v>33</v>
      </c>
      <c r="J24" s="129">
        <v>12.5</v>
      </c>
      <c r="K24" s="133"/>
    </row>
    <row r="25" spans="1:11" s="134" customFormat="1" ht="11.25">
      <c r="A25" s="127" t="s">
        <v>356</v>
      </c>
      <c r="B25" s="128">
        <v>35.3</v>
      </c>
      <c r="C25" s="129">
        <v>12</v>
      </c>
      <c r="D25" s="130">
        <v>1</v>
      </c>
      <c r="E25" s="131">
        <v>0</v>
      </c>
      <c r="F25" s="132">
        <v>34</v>
      </c>
      <c r="G25" s="129">
        <v>12.5</v>
      </c>
      <c r="H25" s="133">
        <v>1</v>
      </c>
      <c r="I25" s="132">
        <v>34</v>
      </c>
      <c r="J25" s="129">
        <v>12.5</v>
      </c>
      <c r="K25" s="133">
        <v>1</v>
      </c>
    </row>
    <row r="26" spans="1:11" s="134" customFormat="1" ht="11.25">
      <c r="A26" s="127" t="s">
        <v>357</v>
      </c>
      <c r="B26" s="128">
        <v>44.6</v>
      </c>
      <c r="C26" s="129">
        <v>19</v>
      </c>
      <c r="D26" s="130"/>
      <c r="E26" s="131">
        <v>0</v>
      </c>
      <c r="F26" s="132">
        <v>46</v>
      </c>
      <c r="G26" s="129">
        <v>19</v>
      </c>
      <c r="H26" s="133"/>
      <c r="I26" s="132">
        <v>46</v>
      </c>
      <c r="J26" s="129">
        <v>19</v>
      </c>
      <c r="K26" s="133"/>
    </row>
    <row r="27" spans="1:11" s="134" customFormat="1" ht="11.25">
      <c r="A27" s="127" t="s">
        <v>358</v>
      </c>
      <c r="B27" s="128">
        <v>32.3</v>
      </c>
      <c r="C27" s="129">
        <v>12</v>
      </c>
      <c r="D27" s="130"/>
      <c r="E27" s="131">
        <v>0</v>
      </c>
      <c r="F27" s="132">
        <v>33.5</v>
      </c>
      <c r="G27" s="129">
        <v>12</v>
      </c>
      <c r="H27" s="133"/>
      <c r="I27" s="132">
        <v>33.5</v>
      </c>
      <c r="J27" s="129">
        <v>12</v>
      </c>
      <c r="K27" s="133"/>
    </row>
    <row r="28" spans="1:11" s="134" customFormat="1" ht="11.25">
      <c r="A28" s="127" t="s">
        <v>359</v>
      </c>
      <c r="B28" s="128">
        <v>86.6</v>
      </c>
      <c r="C28" s="129">
        <v>25</v>
      </c>
      <c r="D28" s="130">
        <v>22.5</v>
      </c>
      <c r="E28" s="131">
        <v>0</v>
      </c>
      <c r="F28" s="132">
        <v>89.5</v>
      </c>
      <c r="G28" s="129">
        <v>25</v>
      </c>
      <c r="H28" s="133">
        <v>21.5</v>
      </c>
      <c r="I28" s="132">
        <v>89.5</v>
      </c>
      <c r="J28" s="129">
        <v>25</v>
      </c>
      <c r="K28" s="133">
        <v>21.5</v>
      </c>
    </row>
    <row r="29" spans="1:11" s="134" customFormat="1" ht="11.25">
      <c r="A29" s="127" t="s">
        <v>360</v>
      </c>
      <c r="B29" s="128">
        <v>27.4</v>
      </c>
      <c r="C29" s="129">
        <v>5.5</v>
      </c>
      <c r="D29" s="130"/>
      <c r="E29" s="131">
        <v>0</v>
      </c>
      <c r="F29" s="132">
        <v>24</v>
      </c>
      <c r="G29" s="129">
        <v>5.5</v>
      </c>
      <c r="H29" s="133">
        <v>3</v>
      </c>
      <c r="I29" s="132">
        <v>24</v>
      </c>
      <c r="J29" s="129">
        <v>5.5</v>
      </c>
      <c r="K29" s="133">
        <v>3</v>
      </c>
    </row>
    <row r="30" spans="1:11" s="134" customFormat="1" ht="11.25">
      <c r="A30" s="127" t="s">
        <v>361</v>
      </c>
      <c r="B30" s="128">
        <v>57</v>
      </c>
      <c r="C30" s="129">
        <v>9.5</v>
      </c>
      <c r="D30" s="130"/>
      <c r="E30" s="131">
        <v>0</v>
      </c>
      <c r="F30" s="132">
        <v>53.5</v>
      </c>
      <c r="G30" s="129">
        <v>8</v>
      </c>
      <c r="H30" s="133"/>
      <c r="I30" s="132">
        <v>53.5</v>
      </c>
      <c r="J30" s="129">
        <v>8</v>
      </c>
      <c r="K30" s="133"/>
    </row>
    <row r="31" spans="1:11" s="134" customFormat="1" ht="11.25">
      <c r="A31" s="127" t="s">
        <v>362</v>
      </c>
      <c r="B31" s="128">
        <v>11</v>
      </c>
      <c r="C31" s="129">
        <v>10.75</v>
      </c>
      <c r="D31" s="130"/>
      <c r="E31" s="131">
        <v>0</v>
      </c>
      <c r="F31" s="132">
        <v>11</v>
      </c>
      <c r="G31" s="129">
        <v>10.75</v>
      </c>
      <c r="H31" s="133"/>
      <c r="I31" s="132">
        <v>11</v>
      </c>
      <c r="J31" s="129">
        <v>10.75</v>
      </c>
      <c r="K31" s="133"/>
    </row>
    <row r="32" spans="1:11" s="134" customFormat="1" ht="11.25">
      <c r="A32" s="127" t="s">
        <v>363</v>
      </c>
      <c r="B32" s="128">
        <v>23</v>
      </c>
      <c r="C32" s="129">
        <v>19.5</v>
      </c>
      <c r="D32" s="130"/>
      <c r="E32" s="131">
        <v>0</v>
      </c>
      <c r="F32" s="132">
        <v>23</v>
      </c>
      <c r="G32" s="129">
        <v>20</v>
      </c>
      <c r="H32" s="133"/>
      <c r="I32" s="132">
        <v>23</v>
      </c>
      <c r="J32" s="129">
        <v>20</v>
      </c>
      <c r="K32" s="133"/>
    </row>
    <row r="33" spans="1:11" s="134" customFormat="1" ht="11.25">
      <c r="A33" s="127" t="s">
        <v>364</v>
      </c>
      <c r="B33" s="128">
        <v>11</v>
      </c>
      <c r="C33" s="129">
        <v>9</v>
      </c>
      <c r="D33" s="130"/>
      <c r="E33" s="131">
        <v>0</v>
      </c>
      <c r="F33" s="132">
        <v>11</v>
      </c>
      <c r="G33" s="129">
        <v>9.5</v>
      </c>
      <c r="H33" s="133"/>
      <c r="I33" s="132">
        <v>11</v>
      </c>
      <c r="J33" s="129">
        <v>9.5</v>
      </c>
      <c r="K33" s="133"/>
    </row>
    <row r="34" spans="1:11" s="134" customFormat="1" ht="11.25">
      <c r="A34" s="127" t="s">
        <v>365</v>
      </c>
      <c r="B34" s="128">
        <v>9</v>
      </c>
      <c r="C34" s="129">
        <v>8</v>
      </c>
      <c r="D34" s="130"/>
      <c r="E34" s="131">
        <v>0</v>
      </c>
      <c r="F34" s="132">
        <v>15</v>
      </c>
      <c r="G34" s="129">
        <v>13.5</v>
      </c>
      <c r="H34" s="133"/>
      <c r="I34" s="132">
        <v>15</v>
      </c>
      <c r="J34" s="129">
        <v>13.5</v>
      </c>
      <c r="K34" s="133"/>
    </row>
    <row r="35" spans="1:11" s="134" customFormat="1" ht="11.25">
      <c r="A35" s="127" t="s">
        <v>366</v>
      </c>
      <c r="B35" s="128">
        <v>16</v>
      </c>
      <c r="C35" s="129">
        <v>11</v>
      </c>
      <c r="D35" s="130"/>
      <c r="E35" s="131">
        <v>0</v>
      </c>
      <c r="F35" s="132">
        <v>16.5</v>
      </c>
      <c r="G35" s="129">
        <v>11.5</v>
      </c>
      <c r="H35" s="133"/>
      <c r="I35" s="132">
        <v>16.5</v>
      </c>
      <c r="J35" s="129">
        <v>11.5</v>
      </c>
      <c r="K35" s="133"/>
    </row>
    <row r="36" spans="1:11" s="134" customFormat="1" ht="11.25">
      <c r="A36" s="127" t="s">
        <v>367</v>
      </c>
      <c r="B36" s="128">
        <v>13.5</v>
      </c>
      <c r="C36" s="129">
        <v>11</v>
      </c>
      <c r="D36" s="130">
        <v>2</v>
      </c>
      <c r="E36" s="131">
        <v>0</v>
      </c>
      <c r="F36" s="132">
        <v>13</v>
      </c>
      <c r="G36" s="129">
        <v>12</v>
      </c>
      <c r="H36" s="133">
        <v>2</v>
      </c>
      <c r="I36" s="132">
        <v>13</v>
      </c>
      <c r="J36" s="129">
        <v>12</v>
      </c>
      <c r="K36" s="133">
        <v>2</v>
      </c>
    </row>
    <row r="37" spans="1:11" s="134" customFormat="1" ht="11.25">
      <c r="A37" s="127" t="s">
        <v>368</v>
      </c>
      <c r="B37" s="128">
        <v>13</v>
      </c>
      <c r="C37" s="129">
        <v>10.5</v>
      </c>
      <c r="D37" s="130"/>
      <c r="E37" s="131">
        <v>0</v>
      </c>
      <c r="F37" s="132">
        <v>13</v>
      </c>
      <c r="G37" s="129">
        <v>11</v>
      </c>
      <c r="H37" s="133"/>
      <c r="I37" s="132">
        <v>13</v>
      </c>
      <c r="J37" s="129">
        <v>11</v>
      </c>
      <c r="K37" s="133"/>
    </row>
    <row r="38" spans="1:11" s="134" customFormat="1" ht="11.25">
      <c r="A38" s="127" t="s">
        <v>369</v>
      </c>
      <c r="B38" s="128">
        <v>15</v>
      </c>
      <c r="C38" s="129">
        <v>12.5</v>
      </c>
      <c r="D38" s="130"/>
      <c r="E38" s="131">
        <v>0</v>
      </c>
      <c r="F38" s="132">
        <v>17</v>
      </c>
      <c r="G38" s="129">
        <v>13.5</v>
      </c>
      <c r="H38" s="133"/>
      <c r="I38" s="132">
        <v>17</v>
      </c>
      <c r="J38" s="129">
        <v>13.5</v>
      </c>
      <c r="K38" s="133"/>
    </row>
    <row r="39" spans="1:11" s="134" customFormat="1" ht="11.25">
      <c r="A39" s="127" t="s">
        <v>370</v>
      </c>
      <c r="B39" s="128">
        <v>23</v>
      </c>
      <c r="C39" s="129">
        <v>20</v>
      </c>
      <c r="D39" s="130"/>
      <c r="E39" s="131">
        <v>0</v>
      </c>
      <c r="F39" s="132">
        <v>23</v>
      </c>
      <c r="G39" s="129">
        <v>20</v>
      </c>
      <c r="H39" s="133"/>
      <c r="I39" s="132">
        <v>23</v>
      </c>
      <c r="J39" s="129">
        <v>20</v>
      </c>
      <c r="K39" s="133"/>
    </row>
    <row r="40" spans="1:11" s="134" customFormat="1" ht="11.25">
      <c r="A40" s="127" t="s">
        <v>371</v>
      </c>
      <c r="B40" s="128">
        <v>19</v>
      </c>
      <c r="C40" s="129">
        <v>16.5</v>
      </c>
      <c r="D40" s="130"/>
      <c r="E40" s="131">
        <v>0</v>
      </c>
      <c r="F40" s="132">
        <v>19</v>
      </c>
      <c r="G40" s="129">
        <v>16.5</v>
      </c>
      <c r="H40" s="133"/>
      <c r="I40" s="132">
        <v>19</v>
      </c>
      <c r="J40" s="129">
        <v>16.5</v>
      </c>
      <c r="K40" s="133"/>
    </row>
    <row r="41" spans="1:11" s="134" customFormat="1" ht="11.25">
      <c r="A41" s="127" t="s">
        <v>372</v>
      </c>
      <c r="B41" s="128">
        <v>9</v>
      </c>
      <c r="C41" s="129">
        <v>8</v>
      </c>
      <c r="D41" s="130"/>
      <c r="E41" s="131">
        <v>0</v>
      </c>
      <c r="F41" s="132">
        <v>9</v>
      </c>
      <c r="G41" s="129">
        <v>8</v>
      </c>
      <c r="H41" s="133"/>
      <c r="I41" s="132">
        <v>9</v>
      </c>
      <c r="J41" s="129">
        <v>8</v>
      </c>
      <c r="K41" s="133"/>
    </row>
    <row r="42" spans="1:11" s="134" customFormat="1" ht="11.25">
      <c r="A42" s="127" t="s">
        <v>373</v>
      </c>
      <c r="B42" s="128">
        <v>11</v>
      </c>
      <c r="C42" s="129">
        <v>9.5</v>
      </c>
      <c r="D42" s="130"/>
      <c r="E42" s="131">
        <v>0</v>
      </c>
      <c r="F42" s="132">
        <v>11</v>
      </c>
      <c r="G42" s="129">
        <v>10</v>
      </c>
      <c r="H42" s="133"/>
      <c r="I42" s="132">
        <v>11</v>
      </c>
      <c r="J42" s="129">
        <v>10</v>
      </c>
      <c r="K42" s="133"/>
    </row>
    <row r="43" spans="1:11" s="134" customFormat="1" ht="11.25">
      <c r="A43" s="127" t="s">
        <v>374</v>
      </c>
      <c r="B43" s="128">
        <v>11</v>
      </c>
      <c r="C43" s="129">
        <v>10</v>
      </c>
      <c r="D43" s="130"/>
      <c r="E43" s="131">
        <v>0</v>
      </c>
      <c r="F43" s="132">
        <v>11</v>
      </c>
      <c r="G43" s="129">
        <v>10</v>
      </c>
      <c r="H43" s="133"/>
      <c r="I43" s="132">
        <v>11</v>
      </c>
      <c r="J43" s="129">
        <v>10</v>
      </c>
      <c r="K43" s="133"/>
    </row>
    <row r="44" spans="1:11" s="134" customFormat="1" ht="11.25">
      <c r="A44" s="127" t="s">
        <v>375</v>
      </c>
      <c r="B44" s="128">
        <v>13</v>
      </c>
      <c r="C44" s="129">
        <v>11</v>
      </c>
      <c r="D44" s="130"/>
      <c r="E44" s="131">
        <v>0</v>
      </c>
      <c r="F44" s="132">
        <v>17</v>
      </c>
      <c r="G44" s="129">
        <v>14</v>
      </c>
      <c r="H44" s="133"/>
      <c r="I44" s="132">
        <v>17</v>
      </c>
      <c r="J44" s="129">
        <v>14</v>
      </c>
      <c r="K44" s="133"/>
    </row>
    <row r="45" spans="1:11" s="134" customFormat="1" ht="11.25">
      <c r="A45" s="127" t="s">
        <v>376</v>
      </c>
      <c r="B45" s="128">
        <v>19</v>
      </c>
      <c r="C45" s="129">
        <v>16.5</v>
      </c>
      <c r="D45" s="130"/>
      <c r="E45" s="131">
        <v>0</v>
      </c>
      <c r="F45" s="132">
        <v>19</v>
      </c>
      <c r="G45" s="129">
        <v>16.5</v>
      </c>
      <c r="H45" s="133"/>
      <c r="I45" s="132">
        <v>19</v>
      </c>
      <c r="J45" s="129">
        <v>16.5</v>
      </c>
      <c r="K45" s="133"/>
    </row>
    <row r="46" spans="1:11" s="134" customFormat="1" ht="11.25">
      <c r="A46" s="127" t="s">
        <v>377</v>
      </c>
      <c r="B46" s="128">
        <v>13</v>
      </c>
      <c r="C46" s="129">
        <v>11</v>
      </c>
      <c r="D46" s="130">
        <v>1</v>
      </c>
      <c r="E46" s="131">
        <v>0</v>
      </c>
      <c r="F46" s="132">
        <v>13</v>
      </c>
      <c r="G46" s="129">
        <v>11</v>
      </c>
      <c r="H46" s="133">
        <v>1</v>
      </c>
      <c r="I46" s="132">
        <v>13</v>
      </c>
      <c r="J46" s="129">
        <v>11</v>
      </c>
      <c r="K46" s="133">
        <v>1</v>
      </c>
    </row>
    <row r="47" spans="1:11" s="134" customFormat="1" ht="11.25">
      <c r="A47" s="127" t="s">
        <v>378</v>
      </c>
      <c r="B47" s="128">
        <v>15</v>
      </c>
      <c r="C47" s="129">
        <v>13</v>
      </c>
      <c r="D47" s="130"/>
      <c r="E47" s="131">
        <v>0</v>
      </c>
      <c r="F47" s="132">
        <v>15</v>
      </c>
      <c r="G47" s="129">
        <v>13</v>
      </c>
      <c r="H47" s="133"/>
      <c r="I47" s="132">
        <v>15</v>
      </c>
      <c r="J47" s="129">
        <v>13</v>
      </c>
      <c r="K47" s="133"/>
    </row>
    <row r="48" spans="1:11" s="134" customFormat="1" ht="11.25">
      <c r="A48" s="127" t="s">
        <v>379</v>
      </c>
      <c r="B48" s="128">
        <v>11</v>
      </c>
      <c r="C48" s="129">
        <v>10</v>
      </c>
      <c r="D48" s="130"/>
      <c r="E48" s="131">
        <v>0</v>
      </c>
      <c r="F48" s="132">
        <v>11</v>
      </c>
      <c r="G48" s="129">
        <v>10</v>
      </c>
      <c r="H48" s="133"/>
      <c r="I48" s="132">
        <v>11</v>
      </c>
      <c r="J48" s="129">
        <v>10</v>
      </c>
      <c r="K48" s="133"/>
    </row>
    <row r="49" spans="1:11" s="134" customFormat="1" ht="11.25">
      <c r="A49" s="127" t="s">
        <v>380</v>
      </c>
      <c r="B49" s="128">
        <v>13</v>
      </c>
      <c r="C49" s="129">
        <v>11.75</v>
      </c>
      <c r="D49" s="130"/>
      <c r="E49" s="131">
        <v>0</v>
      </c>
      <c r="F49" s="132">
        <v>13</v>
      </c>
      <c r="G49" s="129">
        <v>11.75</v>
      </c>
      <c r="H49" s="133"/>
      <c r="I49" s="132">
        <v>13</v>
      </c>
      <c r="J49" s="129">
        <v>11.75</v>
      </c>
      <c r="K49" s="133"/>
    </row>
    <row r="50" spans="1:11" s="134" customFormat="1" ht="11.25">
      <c r="A50" s="127" t="s">
        <v>381</v>
      </c>
      <c r="B50" s="128">
        <v>13</v>
      </c>
      <c r="C50" s="129">
        <v>11</v>
      </c>
      <c r="D50" s="130"/>
      <c r="E50" s="131">
        <v>0</v>
      </c>
      <c r="F50" s="132">
        <v>13</v>
      </c>
      <c r="G50" s="129">
        <v>11</v>
      </c>
      <c r="H50" s="133"/>
      <c r="I50" s="132">
        <v>13</v>
      </c>
      <c r="J50" s="129">
        <v>11</v>
      </c>
      <c r="K50" s="133"/>
    </row>
    <row r="51" spans="1:11" s="134" customFormat="1" ht="11.25">
      <c r="A51" s="127" t="s">
        <v>382</v>
      </c>
      <c r="B51" s="128"/>
      <c r="C51" s="129">
        <v>95</v>
      </c>
      <c r="D51" s="130">
        <v>146.9</v>
      </c>
      <c r="E51" s="131">
        <v>0</v>
      </c>
      <c r="F51" s="132"/>
      <c r="G51" s="129">
        <v>100.25</v>
      </c>
      <c r="H51" s="133">
        <v>147.5</v>
      </c>
      <c r="I51" s="132"/>
      <c r="J51" s="129">
        <v>100.25</v>
      </c>
      <c r="K51" s="133">
        <v>147.5</v>
      </c>
    </row>
    <row r="52" spans="1:11" s="134" customFormat="1" ht="11.25">
      <c r="A52" s="135" t="s">
        <v>383</v>
      </c>
      <c r="B52" s="128"/>
      <c r="C52" s="129">
        <v>4.5</v>
      </c>
      <c r="D52" s="130">
        <v>39.75</v>
      </c>
      <c r="E52" s="131">
        <v>0</v>
      </c>
      <c r="F52" s="132"/>
      <c r="G52" s="129">
        <v>3.5</v>
      </c>
      <c r="H52" s="133">
        <v>68</v>
      </c>
      <c r="I52" s="132"/>
      <c r="J52" s="129">
        <v>3.5</v>
      </c>
      <c r="K52" s="133">
        <v>68</v>
      </c>
    </row>
    <row r="53" spans="1:11" s="134" customFormat="1" ht="11.25">
      <c r="A53" s="127" t="s">
        <v>384</v>
      </c>
      <c r="B53" s="128"/>
      <c r="C53" s="129">
        <v>32</v>
      </c>
      <c r="D53" s="130">
        <v>104</v>
      </c>
      <c r="E53" s="131">
        <v>0</v>
      </c>
      <c r="F53" s="132"/>
      <c r="G53" s="129">
        <v>0</v>
      </c>
      <c r="H53" s="133">
        <v>0</v>
      </c>
      <c r="I53" s="132"/>
      <c r="J53" s="129">
        <v>0</v>
      </c>
      <c r="K53" s="133">
        <v>0</v>
      </c>
    </row>
    <row r="54" spans="1:11" s="134" customFormat="1" ht="11.25">
      <c r="A54" s="135" t="s">
        <v>385</v>
      </c>
      <c r="B54" s="128"/>
      <c r="C54" s="129"/>
      <c r="D54" s="130"/>
      <c r="E54" s="131">
        <v>0</v>
      </c>
      <c r="F54" s="132"/>
      <c r="G54" s="129">
        <v>8.25</v>
      </c>
      <c r="H54" s="133">
        <v>24.5</v>
      </c>
      <c r="I54" s="132"/>
      <c r="J54" s="129">
        <v>8.25</v>
      </c>
      <c r="K54" s="133">
        <v>24.5</v>
      </c>
    </row>
    <row r="55" spans="1:11" s="134" customFormat="1" ht="11.25">
      <c r="A55" s="135" t="s">
        <v>386</v>
      </c>
      <c r="B55" s="128"/>
      <c r="C55" s="129"/>
      <c r="D55" s="130"/>
      <c r="E55" s="131">
        <v>0</v>
      </c>
      <c r="F55" s="132"/>
      <c r="G55" s="129">
        <v>3.5</v>
      </c>
      <c r="H55" s="133">
        <v>10</v>
      </c>
      <c r="I55" s="132"/>
      <c r="J55" s="129">
        <v>3.5</v>
      </c>
      <c r="K55" s="133">
        <v>10</v>
      </c>
    </row>
    <row r="56" spans="1:11" s="134" customFormat="1" ht="11.25">
      <c r="A56" s="135" t="s">
        <v>387</v>
      </c>
      <c r="B56" s="128"/>
      <c r="C56" s="129"/>
      <c r="D56" s="130"/>
      <c r="E56" s="131">
        <v>0</v>
      </c>
      <c r="F56" s="132"/>
      <c r="G56" s="129">
        <v>4</v>
      </c>
      <c r="H56" s="133">
        <v>16</v>
      </c>
      <c r="I56" s="132"/>
      <c r="J56" s="129">
        <v>4</v>
      </c>
      <c r="K56" s="133">
        <v>16</v>
      </c>
    </row>
    <row r="57" spans="1:11" s="134" customFormat="1" ht="11.25">
      <c r="A57" s="136" t="s">
        <v>388</v>
      </c>
      <c r="B57" s="137"/>
      <c r="C57" s="138"/>
      <c r="D57" s="139"/>
      <c r="E57" s="140">
        <v>0</v>
      </c>
      <c r="F57" s="141"/>
      <c r="G57" s="138">
        <v>8</v>
      </c>
      <c r="H57" s="142">
        <v>21.5</v>
      </c>
      <c r="I57" s="141"/>
      <c r="J57" s="138">
        <v>8</v>
      </c>
      <c r="K57" s="142">
        <v>21.5</v>
      </c>
    </row>
    <row r="58" spans="1:11" s="134" customFormat="1" ht="11.25">
      <c r="A58" s="143" t="s">
        <v>389</v>
      </c>
      <c r="B58" s="144">
        <f>SUM(B4:B53)</f>
        <v>1284.8999999999999</v>
      </c>
      <c r="C58" s="145">
        <f>SUM(C4:C53)</f>
        <v>761</v>
      </c>
      <c r="D58" s="146">
        <f>SUM(D4:D53)</f>
        <v>366.15</v>
      </c>
      <c r="E58" s="147">
        <v>0</v>
      </c>
      <c r="F58" s="148">
        <f aca="true" t="shared" si="1" ref="F58:K58">SUM(F4:F7)</f>
        <v>1271.25</v>
      </c>
      <c r="G58" s="145">
        <f t="shared" si="1"/>
        <v>755.25</v>
      </c>
      <c r="H58" s="149">
        <f t="shared" si="1"/>
        <v>373</v>
      </c>
      <c r="I58" s="148">
        <f t="shared" si="1"/>
        <v>1271.25</v>
      </c>
      <c r="J58" s="145">
        <f t="shared" si="1"/>
        <v>755.25</v>
      </c>
      <c r="K58" s="149">
        <f t="shared" si="1"/>
        <v>378</v>
      </c>
    </row>
    <row r="59" spans="1:11" s="134" customFormat="1" ht="11.25">
      <c r="A59" s="150" t="s">
        <v>390</v>
      </c>
      <c r="B59" s="151"/>
      <c r="C59" s="152"/>
      <c r="D59" s="153"/>
      <c r="E59" s="147">
        <v>0</v>
      </c>
      <c r="F59" s="154"/>
      <c r="G59" s="152"/>
      <c r="H59" s="155">
        <v>275</v>
      </c>
      <c r="I59" s="154"/>
      <c r="J59" s="152"/>
      <c r="K59" s="155">
        <v>275</v>
      </c>
    </row>
    <row r="60" spans="1:11" s="134" customFormat="1" ht="12">
      <c r="A60" s="156" t="s">
        <v>391</v>
      </c>
      <c r="B60" s="151"/>
      <c r="C60" s="152"/>
      <c r="D60" s="153"/>
      <c r="E60" s="157">
        <v>0</v>
      </c>
      <c r="F60" s="158">
        <f>F58</f>
        <v>1271.25</v>
      </c>
      <c r="G60" s="159">
        <f>G58</f>
        <v>755.25</v>
      </c>
      <c r="H60" s="160">
        <f>H58+H59</f>
        <v>648</v>
      </c>
      <c r="I60" s="158">
        <f>I58</f>
        <v>1271.25</v>
      </c>
      <c r="J60" s="159">
        <f>J58</f>
        <v>755.25</v>
      </c>
      <c r="K60" s="160">
        <f>K58+K59</f>
        <v>653</v>
      </c>
    </row>
    <row r="61" spans="1:11" ht="13.5">
      <c r="A61" s="161"/>
      <c r="B61" s="161"/>
      <c r="C61" s="161"/>
      <c r="D61" s="161"/>
      <c r="E61" s="161"/>
      <c r="F61" s="161"/>
      <c r="G61" s="161"/>
      <c r="H61" s="161"/>
      <c r="I61" s="161"/>
      <c r="J61" s="161"/>
      <c r="K61" s="161"/>
    </row>
    <row r="62" spans="1:11" ht="13.5">
      <c r="A62" s="162" t="s">
        <v>392</v>
      </c>
      <c r="B62" s="162"/>
      <c r="C62" s="162"/>
      <c r="D62" s="162"/>
      <c r="E62" s="163"/>
      <c r="F62" s="164">
        <v>20</v>
      </c>
      <c r="G62" s="164"/>
      <c r="H62" s="164"/>
      <c r="I62" s="164">
        <v>20</v>
      </c>
      <c r="J62" s="164"/>
      <c r="K62" s="164"/>
    </row>
  </sheetData>
  <sheetProtection password="CE9C" sheet="1"/>
  <mergeCells count="8">
    <mergeCell ref="A1:A3"/>
    <mergeCell ref="B1:D2"/>
    <mergeCell ref="E1:E3"/>
    <mergeCell ref="F1:H2"/>
    <mergeCell ref="I1:K2"/>
    <mergeCell ref="A62:D62"/>
    <mergeCell ref="F62:H62"/>
    <mergeCell ref="I62:K62"/>
  </mergeCells>
  <printOptions horizontalCentered="1"/>
  <pageMargins left="0.19652777777777777" right="0.19652777777777777" top="1.5194444444444446" bottom="0.11805555555555555" header="0.07847222222222222" footer="0.5118055555555555"/>
  <pageSetup horizontalDpi="300" verticalDpi="300" orientation="landscape" paperSize="9" scale="89"/>
  <headerFooter alignWithMargins="0">
    <oddHeader>&amp;C&amp;11 7. melléklet a 56/2012. (XI.26.)
önkormányzati rendelethez
Budapest, XVIII.ker.Önk.
2012.évi költségvetés mód.
Intézményi létszámadatok&amp;R&amp;11 9. melléklet a 6/2012. (III.13.)
önkorm. rend.
fő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51.625" style="0" customWidth="1"/>
    <col min="2" max="3" width="12.625" style="2" customWidth="1"/>
    <col min="4" max="4" width="14.375" style="2" customWidth="1"/>
    <col min="5" max="5" width="14.375" style="0" customWidth="1"/>
  </cols>
  <sheetData>
    <row r="1" ht="15.75" hidden="1">
      <c r="A1" s="3" t="s">
        <v>393</v>
      </c>
    </row>
    <row r="3" spans="1:2" ht="12.75" hidden="1">
      <c r="A3" s="5" t="s">
        <v>394</v>
      </c>
      <c r="B3" s="32" t="s">
        <v>95</v>
      </c>
    </row>
    <row r="4" spans="1:2" ht="12.75" hidden="1">
      <c r="A4" s="5" t="s">
        <v>395</v>
      </c>
      <c r="B4" s="32" t="s">
        <v>4</v>
      </c>
    </row>
    <row r="5" spans="1:2" ht="12.75" hidden="1">
      <c r="A5" s="5" t="s">
        <v>1</v>
      </c>
      <c r="B5" s="32" t="s">
        <v>2</v>
      </c>
    </row>
    <row r="6" spans="1:2" ht="12.75" hidden="1">
      <c r="A6" s="5" t="s">
        <v>5</v>
      </c>
      <c r="B6" s="32" t="s">
        <v>6</v>
      </c>
    </row>
    <row r="7" spans="1:2" ht="12.75" hidden="1">
      <c r="A7" s="5" t="s">
        <v>396</v>
      </c>
      <c r="B7" s="32" t="s">
        <v>397</v>
      </c>
    </row>
    <row r="8" spans="1:2" ht="12.75" hidden="1">
      <c r="A8" s="5" t="s">
        <v>9</v>
      </c>
      <c r="B8" s="32" t="s">
        <v>10</v>
      </c>
    </row>
    <row r="10" spans="1:4" ht="12.75">
      <c r="A10" s="8"/>
      <c r="B10" s="9" t="s">
        <v>11</v>
      </c>
      <c r="C10" s="9" t="s">
        <v>12</v>
      </c>
      <c r="D10" s="9" t="s">
        <v>13</v>
      </c>
    </row>
    <row r="11" spans="1:4" ht="16.5">
      <c r="A11" s="26" t="s">
        <v>398</v>
      </c>
      <c r="B11" s="20">
        <v>508700000</v>
      </c>
      <c r="C11" s="20">
        <v>627700000</v>
      </c>
      <c r="D11" s="20">
        <v>628756000</v>
      </c>
    </row>
    <row r="12" spans="1:4" ht="16.5">
      <c r="A12" s="26" t="s">
        <v>399</v>
      </c>
      <c r="B12" s="20">
        <v>388100000</v>
      </c>
      <c r="C12" s="20">
        <v>505100000</v>
      </c>
      <c r="D12" s="20">
        <v>497156000</v>
      </c>
    </row>
    <row r="13" spans="1:4" ht="12.75">
      <c r="A13" s="34" t="s">
        <v>400</v>
      </c>
      <c r="B13" s="17">
        <v>65000000</v>
      </c>
      <c r="C13" s="17">
        <v>65000000</v>
      </c>
      <c r="D13" s="17">
        <v>65000000</v>
      </c>
    </row>
    <row r="14" spans="1:4" ht="12.75" hidden="1">
      <c r="A14" s="34" t="s">
        <v>401</v>
      </c>
      <c r="B14" s="17"/>
      <c r="C14" s="17"/>
      <c r="D14" s="17"/>
    </row>
    <row r="15" spans="1:4" ht="12.75">
      <c r="A15" s="34" t="s">
        <v>402</v>
      </c>
      <c r="B15" s="17">
        <v>100000000</v>
      </c>
      <c r="C15" s="17">
        <v>150000000</v>
      </c>
      <c r="D15" s="17">
        <v>164000000</v>
      </c>
    </row>
    <row r="16" spans="1:4" ht="12.75">
      <c r="A16" s="34" t="s">
        <v>403</v>
      </c>
      <c r="B16" s="17">
        <v>4500000</v>
      </c>
      <c r="C16" s="17">
        <v>4500000</v>
      </c>
      <c r="D16" s="17">
        <v>4500000</v>
      </c>
    </row>
    <row r="17" spans="1:4" ht="12.75">
      <c r="A17" s="34" t="s">
        <v>404</v>
      </c>
      <c r="B17" s="17">
        <v>1000000</v>
      </c>
      <c r="C17" s="17">
        <v>1000000</v>
      </c>
      <c r="D17" s="17">
        <v>1000000</v>
      </c>
    </row>
    <row r="18" spans="1:4" ht="12.75">
      <c r="A18" s="34" t="s">
        <v>405</v>
      </c>
      <c r="B18" s="17">
        <v>120000000</v>
      </c>
      <c r="C18" s="17">
        <v>120000000</v>
      </c>
      <c r="D18" s="17">
        <v>122000000</v>
      </c>
    </row>
    <row r="19" spans="1:4" ht="12.75">
      <c r="A19" s="34" t="s">
        <v>406</v>
      </c>
      <c r="B19" s="17">
        <v>500000</v>
      </c>
      <c r="C19" s="17">
        <v>500000</v>
      </c>
      <c r="D19" s="17">
        <v>500000</v>
      </c>
    </row>
    <row r="20" spans="1:4" ht="12.75">
      <c r="A20" s="34" t="s">
        <v>407</v>
      </c>
      <c r="B20" s="17">
        <v>20000000</v>
      </c>
      <c r="C20" s="17">
        <v>20000000</v>
      </c>
      <c r="D20" s="17">
        <v>11000000</v>
      </c>
    </row>
    <row r="21" spans="1:4" ht="12.75">
      <c r="A21" s="34" t="s">
        <v>408</v>
      </c>
      <c r="B21" s="17">
        <v>30000000</v>
      </c>
      <c r="C21" s="17">
        <v>100000000</v>
      </c>
      <c r="D21" s="17">
        <v>84000000</v>
      </c>
    </row>
    <row r="22" spans="1:4" ht="12.75">
      <c r="A22" s="34" t="s">
        <v>409</v>
      </c>
      <c r="B22" s="17">
        <v>200000</v>
      </c>
      <c r="C22" s="17">
        <v>200000</v>
      </c>
      <c r="D22" s="17">
        <v>200000</v>
      </c>
    </row>
    <row r="23" spans="1:4" ht="12.75">
      <c r="A23" s="34" t="s">
        <v>410</v>
      </c>
      <c r="B23" s="17">
        <v>5000000</v>
      </c>
      <c r="C23" s="17">
        <v>5000000</v>
      </c>
      <c r="D23" s="17">
        <v>5000000</v>
      </c>
    </row>
    <row r="24" spans="1:4" ht="12.75">
      <c r="A24" s="34" t="s">
        <v>411</v>
      </c>
      <c r="B24" s="17">
        <v>10000000</v>
      </c>
      <c r="C24" s="17">
        <v>7000000</v>
      </c>
      <c r="D24" s="17">
        <v>7000000</v>
      </c>
    </row>
    <row r="25" spans="1:4" ht="12.75" hidden="1">
      <c r="A25" s="34" t="s">
        <v>412</v>
      </c>
      <c r="B25" s="17"/>
      <c r="C25" s="17"/>
      <c r="D25" s="17"/>
    </row>
    <row r="26" spans="1:4" ht="12.75">
      <c r="A26" s="34" t="s">
        <v>413</v>
      </c>
      <c r="B26" s="17">
        <v>7500000</v>
      </c>
      <c r="C26" s="17">
        <v>0</v>
      </c>
      <c r="D26" s="17">
        <v>0</v>
      </c>
    </row>
    <row r="27" spans="1:4" ht="12.75">
      <c r="A27" s="34" t="s">
        <v>414</v>
      </c>
      <c r="B27" s="17">
        <v>7500000</v>
      </c>
      <c r="C27" s="17">
        <v>0</v>
      </c>
      <c r="D27" s="17">
        <v>0</v>
      </c>
    </row>
    <row r="28" spans="1:4" ht="12.75">
      <c r="A28" s="34" t="s">
        <v>415</v>
      </c>
      <c r="B28" s="17"/>
      <c r="C28" s="17">
        <v>10000000</v>
      </c>
      <c r="D28" s="17">
        <v>10000000</v>
      </c>
    </row>
    <row r="29" spans="1:4" ht="12.75">
      <c r="A29" s="34" t="s">
        <v>416</v>
      </c>
      <c r="B29" s="17"/>
      <c r="C29" s="17">
        <v>5000000</v>
      </c>
      <c r="D29" s="17">
        <v>5000000</v>
      </c>
    </row>
    <row r="30" spans="1:4" ht="12.75">
      <c r="A30" s="34" t="s">
        <v>417</v>
      </c>
      <c r="B30" s="17">
        <v>500000</v>
      </c>
      <c r="C30" s="17">
        <v>500000</v>
      </c>
      <c r="D30" s="17">
        <v>500000</v>
      </c>
    </row>
    <row r="31" spans="1:4" ht="12.75">
      <c r="A31" s="34" t="s">
        <v>418</v>
      </c>
      <c r="B31" s="17">
        <v>3000000</v>
      </c>
      <c r="C31" s="17">
        <v>3000000</v>
      </c>
      <c r="D31" s="17">
        <v>3000000</v>
      </c>
    </row>
    <row r="32" spans="1:4" ht="12.75">
      <c r="A32" s="34" t="s">
        <v>419</v>
      </c>
      <c r="B32" s="17">
        <v>300000</v>
      </c>
      <c r="C32" s="17">
        <v>300000</v>
      </c>
      <c r="D32" s="17">
        <v>300000</v>
      </c>
    </row>
    <row r="33" spans="1:4" ht="12.75">
      <c r="A33" s="34" t="s">
        <v>420</v>
      </c>
      <c r="B33" s="17">
        <v>1500000</v>
      </c>
      <c r="C33" s="17">
        <v>1500000</v>
      </c>
      <c r="D33" s="17">
        <v>1500000</v>
      </c>
    </row>
    <row r="34" spans="1:4" ht="12.75">
      <c r="A34" s="34" t="s">
        <v>421</v>
      </c>
      <c r="B34" s="17">
        <v>100000</v>
      </c>
      <c r="C34" s="17">
        <v>100000</v>
      </c>
      <c r="D34" s="17">
        <v>100000</v>
      </c>
    </row>
    <row r="35" spans="1:4" ht="12.75" hidden="1">
      <c r="A35" s="34" t="s">
        <v>422</v>
      </c>
      <c r="B35" s="17"/>
      <c r="C35" s="17"/>
      <c r="D35" s="17"/>
    </row>
    <row r="36" spans="1:4" ht="12.75">
      <c r="A36" s="34" t="s">
        <v>423</v>
      </c>
      <c r="B36" s="17">
        <v>4500000</v>
      </c>
      <c r="C36" s="17">
        <v>4500000</v>
      </c>
      <c r="D36" s="17">
        <v>4500000</v>
      </c>
    </row>
    <row r="37" spans="1:4" ht="12.75">
      <c r="A37" s="34" t="s">
        <v>424</v>
      </c>
      <c r="B37" s="17">
        <v>7000000</v>
      </c>
      <c r="C37" s="17">
        <v>7000000</v>
      </c>
      <c r="D37" s="17">
        <v>8056000</v>
      </c>
    </row>
    <row r="38" spans="1:4" ht="16.5">
      <c r="A38" s="26" t="s">
        <v>425</v>
      </c>
      <c r="B38" s="20">
        <v>120600000</v>
      </c>
      <c r="C38" s="20">
        <v>122600000</v>
      </c>
      <c r="D38" s="20">
        <v>131600000</v>
      </c>
    </row>
    <row r="39" spans="1:4" ht="12.75">
      <c r="A39" s="34" t="s">
        <v>426</v>
      </c>
      <c r="B39" s="17">
        <v>25000000</v>
      </c>
      <c r="C39" s="17">
        <v>35000000</v>
      </c>
      <c r="D39" s="17">
        <v>44000000</v>
      </c>
    </row>
    <row r="40" spans="1:4" ht="12.75">
      <c r="A40" s="34" t="s">
        <v>427</v>
      </c>
      <c r="B40" s="17">
        <v>4000000</v>
      </c>
      <c r="C40" s="17">
        <v>7000000</v>
      </c>
      <c r="D40" s="17">
        <v>7000000</v>
      </c>
    </row>
    <row r="41" spans="1:4" ht="12.75">
      <c r="A41" s="34" t="s">
        <v>428</v>
      </c>
      <c r="B41" s="17">
        <v>21600000</v>
      </c>
      <c r="C41" s="17">
        <v>0</v>
      </c>
      <c r="D41" s="17">
        <v>0</v>
      </c>
    </row>
    <row r="42" spans="1:4" ht="12.75">
      <c r="A42" s="34" t="s">
        <v>429</v>
      </c>
      <c r="B42" s="17">
        <v>5000000</v>
      </c>
      <c r="C42" s="17">
        <v>0</v>
      </c>
      <c r="D42" s="17">
        <v>0</v>
      </c>
    </row>
    <row r="43" spans="1:4" ht="12.75">
      <c r="A43" s="34" t="s">
        <v>430</v>
      </c>
      <c r="B43" s="17"/>
      <c r="C43" s="17">
        <v>25000000</v>
      </c>
      <c r="D43" s="17">
        <v>25000000</v>
      </c>
    </row>
    <row r="44" spans="1:4" ht="12.75">
      <c r="A44" s="34" t="s">
        <v>431</v>
      </c>
      <c r="B44" s="17">
        <v>5000000</v>
      </c>
      <c r="C44" s="17">
        <v>5000000</v>
      </c>
      <c r="D44" s="17">
        <v>5000000</v>
      </c>
    </row>
    <row r="45" spans="1:4" ht="12.75">
      <c r="A45" s="34" t="s">
        <v>432</v>
      </c>
      <c r="B45" s="17">
        <v>5000000</v>
      </c>
      <c r="C45" s="17">
        <v>5000000</v>
      </c>
      <c r="D45" s="17">
        <v>5000000</v>
      </c>
    </row>
    <row r="46" spans="1:4" ht="12.75">
      <c r="A46" s="34" t="s">
        <v>433</v>
      </c>
      <c r="B46" s="17">
        <v>25000000</v>
      </c>
      <c r="C46" s="17">
        <v>20000000</v>
      </c>
      <c r="D46" s="17">
        <v>20000000</v>
      </c>
    </row>
    <row r="47" spans="1:4" ht="12.75">
      <c r="A47" s="34" t="s">
        <v>434</v>
      </c>
      <c r="B47" s="17">
        <v>25000000</v>
      </c>
      <c r="C47" s="17">
        <v>19000000</v>
      </c>
      <c r="D47" s="17">
        <v>19000000</v>
      </c>
    </row>
    <row r="48" spans="1:4" ht="12.75">
      <c r="A48" s="34" t="s">
        <v>435</v>
      </c>
      <c r="B48" s="17">
        <v>5000000</v>
      </c>
      <c r="C48" s="17">
        <v>5000000</v>
      </c>
      <c r="D48" s="17">
        <v>5000000</v>
      </c>
    </row>
    <row r="49" spans="1:4" ht="12.75">
      <c r="A49" s="34" t="s">
        <v>436</v>
      </c>
      <c r="B49" s="17"/>
      <c r="C49" s="17">
        <v>1600000</v>
      </c>
      <c r="D49" s="17">
        <v>1600000</v>
      </c>
    </row>
    <row r="50" spans="1:4" ht="12.75" hidden="1">
      <c r="A50" s="34" t="s">
        <v>437</v>
      </c>
      <c r="B50" s="17"/>
      <c r="C50" s="17"/>
      <c r="D50" s="17"/>
    </row>
    <row r="51" spans="1:4" ht="12.75" hidden="1">
      <c r="A51" s="34" t="s">
        <v>438</v>
      </c>
      <c r="B51" s="17"/>
      <c r="C51" s="17"/>
      <c r="D51" s="17"/>
    </row>
    <row r="52" spans="1:4" ht="16.5">
      <c r="A52" s="26" t="s">
        <v>439</v>
      </c>
      <c r="B52" s="20">
        <f>SUM(B53)</f>
        <v>300000</v>
      </c>
      <c r="C52" s="20">
        <f>SUM(C53)</f>
        <v>300000</v>
      </c>
      <c r="D52" s="20">
        <f>SUM(D53)</f>
        <v>300000</v>
      </c>
    </row>
    <row r="53" spans="1:4" ht="12.75">
      <c r="A53" s="165" t="s">
        <v>440</v>
      </c>
      <c r="B53" s="166">
        <v>300000</v>
      </c>
      <c r="C53" s="166">
        <v>300000</v>
      </c>
      <c r="D53" s="166">
        <v>300000</v>
      </c>
    </row>
    <row r="54" spans="1:4" ht="12.75" hidden="1">
      <c r="A54" s="167" t="s">
        <v>441</v>
      </c>
      <c r="B54" s="31"/>
      <c r="C54" s="31"/>
      <c r="D54" s="31"/>
    </row>
    <row r="65536" ht="12.75" hidden="1"/>
  </sheetData>
  <sheetProtection password="CE9C" sheet="1"/>
  <printOptions horizontalCentered="1"/>
  <pageMargins left="0.7875" right="0.7875" top="1.7715277777777776" bottom="0.9840277777777777" header="0.5118055555555555" footer="0.5118055555555555"/>
  <pageSetup fitToHeight="1" fitToWidth="1" horizontalDpi="300" verticalDpi="300" orientation="portrait" paperSize="9"/>
  <headerFooter alignWithMargins="0">
    <oddHeader>&amp;C8. melléklet a 56/2012. (XI.26.)
önkormányzati rendelethez
Budapest, XVIII. ker. Önkormányzat
2012. évi költségvetés módosítás
Társadalom és szociálpolitikai kiadások&amp;R10. melléklet a 6/2012. (III.13.)
önkormányzati rendelethez
eFt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229"/>
  <sheetViews>
    <sheetView view="pageBreakPreview" zoomScaleSheetLayoutView="100" workbookViewId="0" topLeftCell="A1">
      <selection activeCell="F48" sqref="F48"/>
    </sheetView>
  </sheetViews>
  <sheetFormatPr defaultColWidth="11.00390625" defaultRowHeight="12.75"/>
  <cols>
    <col min="1" max="1" width="43.125" style="168" customWidth="1"/>
    <col min="2" max="2" width="17.875" style="169" customWidth="1"/>
    <col min="3" max="3" width="4.375" style="170" customWidth="1"/>
    <col min="4" max="4" width="42.375" style="169" customWidth="1"/>
    <col min="5" max="5" width="19.00390625" style="169" customWidth="1"/>
    <col min="6" max="6" width="15.875" style="170" customWidth="1"/>
    <col min="7" max="16384" width="10.625" style="168" customWidth="1"/>
  </cols>
  <sheetData>
    <row r="1" spans="1:6" ht="15.75">
      <c r="A1" s="170"/>
      <c r="B1" s="171"/>
      <c r="C1" s="171"/>
      <c r="D1" s="171"/>
      <c r="E1" s="171"/>
      <c r="F1" s="171"/>
    </row>
    <row r="2" spans="1:6" s="169" customFormat="1" ht="34.5" customHeight="1">
      <c r="A2" s="172" t="s">
        <v>442</v>
      </c>
      <c r="B2" s="172"/>
      <c r="C2" s="172"/>
      <c r="D2" s="172"/>
      <c r="E2" s="172"/>
      <c r="F2" s="173"/>
    </row>
    <row r="3" spans="1:6" s="169" customFormat="1" ht="17.25" customHeight="1">
      <c r="A3" s="172" t="s">
        <v>443</v>
      </c>
      <c r="B3" s="172"/>
      <c r="C3" s="172"/>
      <c r="D3" s="172"/>
      <c r="E3" s="172"/>
      <c r="F3" s="173"/>
    </row>
    <row r="4" spans="1:6" s="169" customFormat="1" ht="18.75">
      <c r="A4" s="174" t="s">
        <v>444</v>
      </c>
      <c r="B4" s="174"/>
      <c r="C4" s="175"/>
      <c r="D4" s="174" t="s">
        <v>445</v>
      </c>
      <c r="E4" s="174"/>
      <c r="F4" s="176"/>
    </row>
    <row r="5" spans="1:6" s="169" customFormat="1" ht="31.5">
      <c r="A5" s="177" t="s">
        <v>446</v>
      </c>
      <c r="B5" s="178">
        <v>8060</v>
      </c>
      <c r="C5" s="179"/>
      <c r="D5" s="180" t="s">
        <v>447</v>
      </c>
      <c r="E5" s="181">
        <f>8060+5353</f>
        <v>13413</v>
      </c>
      <c r="F5" s="171"/>
    </row>
    <row r="6" spans="1:6" s="169" customFormat="1" ht="15.75">
      <c r="A6" s="177" t="s">
        <v>448</v>
      </c>
      <c r="B6" s="182">
        <f>5353+3810</f>
        <v>9163</v>
      </c>
      <c r="C6" s="179"/>
      <c r="D6" s="183" t="s">
        <v>449</v>
      </c>
      <c r="E6" s="184">
        <v>3810</v>
      </c>
      <c r="F6" s="171"/>
    </row>
    <row r="7" spans="1:6" s="169" customFormat="1" ht="15.75">
      <c r="A7" s="185" t="s">
        <v>450</v>
      </c>
      <c r="B7" s="186">
        <f>SUM(B5:B6)</f>
        <v>17223</v>
      </c>
      <c r="C7" s="179"/>
      <c r="D7" s="185" t="s">
        <v>450</v>
      </c>
      <c r="E7" s="186">
        <f>SUM(E5:E6)</f>
        <v>17223</v>
      </c>
      <c r="F7" s="171"/>
    </row>
    <row r="8" spans="3:6" s="169" customFormat="1" ht="15.75">
      <c r="C8" s="170"/>
      <c r="F8" s="170"/>
    </row>
    <row r="9" spans="1:6" s="169" customFormat="1" ht="34.5" customHeight="1">
      <c r="A9" s="172" t="s">
        <v>451</v>
      </c>
      <c r="B9" s="172"/>
      <c r="C9" s="172"/>
      <c r="D9" s="172"/>
      <c r="E9" s="172"/>
      <c r="F9" s="187"/>
    </row>
    <row r="10" spans="1:6" s="169" customFormat="1" ht="22.5" customHeight="1">
      <c r="A10" s="172" t="s">
        <v>443</v>
      </c>
      <c r="B10" s="172"/>
      <c r="C10" s="172"/>
      <c r="D10" s="172"/>
      <c r="E10" s="172"/>
      <c r="F10" s="187"/>
    </row>
    <row r="11" spans="1:6" s="169" customFormat="1" ht="15.75">
      <c r="A11" s="174" t="s">
        <v>444</v>
      </c>
      <c r="B11" s="174"/>
      <c r="C11" s="175"/>
      <c r="D11" s="174" t="s">
        <v>445</v>
      </c>
      <c r="E11" s="174"/>
      <c r="F11" s="170"/>
    </row>
    <row r="12" spans="1:6" s="169" customFormat="1" ht="31.5" customHeight="1">
      <c r="A12" s="188" t="s">
        <v>446</v>
      </c>
      <c r="B12" s="178">
        <v>30077</v>
      </c>
      <c r="C12" s="179"/>
      <c r="D12" s="189" t="s">
        <v>452</v>
      </c>
      <c r="E12" s="181">
        <f>39900+7695</f>
        <v>47595</v>
      </c>
      <c r="F12" s="171"/>
    </row>
    <row r="13" spans="1:6" s="169" customFormat="1" ht="15.75" customHeight="1">
      <c r="A13" s="190" t="s">
        <v>453</v>
      </c>
      <c r="B13" s="191">
        <f>E12-B12</f>
        <v>17518</v>
      </c>
      <c r="C13" s="179"/>
      <c r="D13" s="189"/>
      <c r="E13" s="181"/>
      <c r="F13" s="171"/>
    </row>
    <row r="14" spans="1:6" s="169" customFormat="1" ht="15.75" customHeight="1">
      <c r="A14" s="192" t="s">
        <v>450</v>
      </c>
      <c r="B14" s="193">
        <f>B12+B13</f>
        <v>47595</v>
      </c>
      <c r="C14" s="179"/>
      <c r="D14" s="194" t="s">
        <v>450</v>
      </c>
      <c r="E14" s="195">
        <f>E12</f>
        <v>47595</v>
      </c>
      <c r="F14" s="196"/>
    </row>
    <row r="15" spans="1:6" s="169" customFormat="1" ht="14.25" customHeight="1">
      <c r="A15" s="197"/>
      <c r="B15" s="175"/>
      <c r="C15" s="175"/>
      <c r="D15" s="175"/>
      <c r="E15" s="175"/>
      <c r="F15" s="175"/>
    </row>
    <row r="16" spans="1:6" s="169" customFormat="1" ht="35.25" customHeight="1">
      <c r="A16" s="172" t="s">
        <v>454</v>
      </c>
      <c r="B16" s="172"/>
      <c r="C16" s="172"/>
      <c r="D16" s="172"/>
      <c r="E16" s="172"/>
      <c r="F16" s="187"/>
    </row>
    <row r="17" spans="1:6" s="169" customFormat="1" ht="21" customHeight="1">
      <c r="A17" s="172" t="s">
        <v>443</v>
      </c>
      <c r="B17" s="172"/>
      <c r="C17" s="172"/>
      <c r="D17" s="172"/>
      <c r="E17" s="172"/>
      <c r="F17" s="187"/>
    </row>
    <row r="18" spans="1:6" s="169" customFormat="1" ht="15.75">
      <c r="A18" s="174" t="s">
        <v>444</v>
      </c>
      <c r="B18" s="174"/>
      <c r="C18" s="175"/>
      <c r="D18" s="174" t="s">
        <v>445</v>
      </c>
      <c r="E18" s="174"/>
      <c r="F18" s="170"/>
    </row>
    <row r="19" spans="1:6" s="169" customFormat="1" ht="31.5" customHeight="1">
      <c r="A19" s="198" t="s">
        <v>446</v>
      </c>
      <c r="B19" s="199">
        <v>87000</v>
      </c>
      <c r="C19" s="179"/>
      <c r="D19" s="200" t="s">
        <v>452</v>
      </c>
      <c r="E19" s="201">
        <v>132220</v>
      </c>
      <c r="F19" s="171"/>
    </row>
    <row r="20" spans="1:6" s="169" customFormat="1" ht="15.75">
      <c r="A20" s="190" t="s">
        <v>453</v>
      </c>
      <c r="B20" s="191">
        <v>45220</v>
      </c>
      <c r="C20" s="196"/>
      <c r="D20" s="200"/>
      <c r="E20" s="201"/>
      <c r="F20" s="171"/>
    </row>
    <row r="21" spans="1:6" s="203" customFormat="1" ht="15.75">
      <c r="A21" s="185" t="s">
        <v>450</v>
      </c>
      <c r="B21" s="195">
        <f>SUM(B19:B20)</f>
        <v>132220</v>
      </c>
      <c r="C21" s="202"/>
      <c r="D21" s="185" t="s">
        <v>450</v>
      </c>
      <c r="E21" s="195">
        <f>E19</f>
        <v>132220</v>
      </c>
      <c r="F21" s="202"/>
    </row>
    <row r="22" spans="3:6" s="169" customFormat="1" ht="15.75">
      <c r="C22" s="170"/>
      <c r="F22" s="170"/>
    </row>
    <row r="23" spans="1:6" s="169" customFormat="1" ht="34.5" customHeight="1">
      <c r="A23" s="172" t="s">
        <v>455</v>
      </c>
      <c r="B23" s="172"/>
      <c r="C23" s="172"/>
      <c r="D23" s="172"/>
      <c r="E23" s="172"/>
      <c r="F23" s="187"/>
    </row>
    <row r="24" spans="1:6" s="169" customFormat="1" ht="21.75" customHeight="1">
      <c r="A24" s="172" t="s">
        <v>443</v>
      </c>
      <c r="B24" s="172"/>
      <c r="C24" s="172"/>
      <c r="D24" s="172"/>
      <c r="E24" s="172"/>
      <c r="F24" s="170"/>
    </row>
    <row r="25" spans="1:6" s="169" customFormat="1" ht="15.75">
      <c r="A25" s="174" t="s">
        <v>444</v>
      </c>
      <c r="B25" s="174"/>
      <c r="C25" s="175"/>
      <c r="D25" s="174" t="s">
        <v>445</v>
      </c>
      <c r="E25" s="174"/>
      <c r="F25" s="170"/>
    </row>
    <row r="26" spans="1:6" s="169" customFormat="1" ht="33" customHeight="1">
      <c r="A26" s="204" t="s">
        <v>446</v>
      </c>
      <c r="B26" s="205">
        <v>2100</v>
      </c>
      <c r="C26" s="206"/>
      <c r="D26" s="207" t="s">
        <v>456</v>
      </c>
      <c r="E26" s="208">
        <v>2100</v>
      </c>
      <c r="F26" s="171"/>
    </row>
    <row r="27" spans="1:6" s="169" customFormat="1" ht="15.75">
      <c r="A27" s="209"/>
      <c r="B27" s="196"/>
      <c r="C27" s="196"/>
      <c r="D27" s="202"/>
      <c r="E27" s="196"/>
      <c r="F27" s="171"/>
    </row>
    <row r="28" spans="1:6" s="169" customFormat="1" ht="22.5" customHeight="1" hidden="1">
      <c r="A28" s="210" t="s">
        <v>457</v>
      </c>
      <c r="B28" s="210"/>
      <c r="C28" s="210"/>
      <c r="D28" s="210"/>
      <c r="E28" s="210"/>
      <c r="F28" s="187"/>
    </row>
    <row r="29" spans="1:6" s="169" customFormat="1" ht="19.5" customHeight="1" hidden="1">
      <c r="A29" s="210" t="s">
        <v>443</v>
      </c>
      <c r="B29" s="210"/>
      <c r="C29" s="210"/>
      <c r="D29" s="210"/>
      <c r="E29" s="210"/>
      <c r="F29" s="176" t="s">
        <v>458</v>
      </c>
    </row>
    <row r="30" spans="1:6" s="169" customFormat="1" ht="18.75" hidden="1">
      <c r="A30" s="211" t="s">
        <v>444</v>
      </c>
      <c r="B30" s="211"/>
      <c r="C30" s="212"/>
      <c r="D30" s="211" t="s">
        <v>445</v>
      </c>
      <c r="E30" s="211"/>
      <c r="F30" s="176"/>
    </row>
    <row r="31" spans="1:6" s="169" customFormat="1" ht="31.5" hidden="1">
      <c r="A31" s="213" t="s">
        <v>446</v>
      </c>
      <c r="B31" s="214"/>
      <c r="C31" s="215"/>
      <c r="D31" s="216"/>
      <c r="E31" s="217"/>
      <c r="F31" s="171"/>
    </row>
    <row r="32" spans="1:6" s="169" customFormat="1" ht="15.75" hidden="1">
      <c r="A32" s="213" t="s">
        <v>453</v>
      </c>
      <c r="B32" s="214">
        <f>E33-B31</f>
        <v>0</v>
      </c>
      <c r="C32" s="215"/>
      <c r="D32" s="213" t="s">
        <v>452</v>
      </c>
      <c r="E32" s="214"/>
      <c r="F32" s="171"/>
    </row>
    <row r="33" spans="1:6" s="169" customFormat="1" ht="15.75" hidden="1">
      <c r="A33" s="218" t="s">
        <v>450</v>
      </c>
      <c r="B33" s="219">
        <f>+B31+B32</f>
        <v>0</v>
      </c>
      <c r="C33" s="220"/>
      <c r="D33" s="221" t="s">
        <v>450</v>
      </c>
      <c r="E33" s="222">
        <f>+E31+E32</f>
        <v>0</v>
      </c>
      <c r="F33" s="170"/>
    </row>
    <row r="34" spans="1:6" s="169" customFormat="1" ht="15.75" hidden="1">
      <c r="A34" s="223"/>
      <c r="B34" s="224"/>
      <c r="C34" s="224"/>
      <c r="D34" s="223"/>
      <c r="E34" s="224"/>
      <c r="F34" s="171"/>
    </row>
    <row r="35" spans="1:6" s="169" customFormat="1" ht="19.5" customHeight="1" hidden="1">
      <c r="A35" s="210" t="s">
        <v>459</v>
      </c>
      <c r="B35" s="210"/>
      <c r="C35" s="210"/>
      <c r="D35" s="210"/>
      <c r="E35" s="210"/>
      <c r="F35" s="176"/>
    </row>
    <row r="36" spans="1:6" s="169" customFormat="1" ht="18.75" hidden="1">
      <c r="A36" s="211" t="s">
        <v>444</v>
      </c>
      <c r="B36" s="211"/>
      <c r="C36" s="212"/>
      <c r="D36" s="211" t="s">
        <v>445</v>
      </c>
      <c r="E36" s="211"/>
      <c r="F36" s="176"/>
    </row>
    <row r="37" spans="1:6" s="169" customFormat="1" ht="31.5" hidden="1">
      <c r="A37" s="213" t="s">
        <v>446</v>
      </c>
      <c r="B37" s="214"/>
      <c r="C37" s="215"/>
      <c r="D37" s="216"/>
      <c r="E37" s="217"/>
      <c r="F37" s="171"/>
    </row>
    <row r="38" spans="1:6" s="169" customFormat="1" ht="15.75" hidden="1">
      <c r="A38" s="213" t="s">
        <v>453</v>
      </c>
      <c r="B38" s="214"/>
      <c r="C38" s="215"/>
      <c r="D38" s="213" t="s">
        <v>452</v>
      </c>
      <c r="E38" s="214"/>
      <c r="F38" s="171"/>
    </row>
    <row r="39" spans="1:6" s="169" customFormat="1" ht="15.75" hidden="1">
      <c r="A39" s="218" t="s">
        <v>450</v>
      </c>
      <c r="B39" s="219">
        <f>+B37+B38</f>
        <v>0</v>
      </c>
      <c r="C39" s="220"/>
      <c r="D39" s="221" t="s">
        <v>450</v>
      </c>
      <c r="E39" s="222">
        <f>+E37+E38</f>
        <v>0</v>
      </c>
      <c r="F39" s="170"/>
    </row>
    <row r="40" spans="1:6" s="169" customFormat="1" ht="15.75">
      <c r="A40" s="197"/>
      <c r="B40" s="175"/>
      <c r="C40" s="175"/>
      <c r="D40" s="175"/>
      <c r="E40" s="175"/>
      <c r="F40" s="175"/>
    </row>
    <row r="41" spans="1:6" s="169" customFormat="1" ht="16.5" customHeight="1">
      <c r="A41" s="172" t="s">
        <v>225</v>
      </c>
      <c r="B41" s="172"/>
      <c r="C41" s="172"/>
      <c r="D41" s="172"/>
      <c r="E41" s="172"/>
      <c r="F41" s="170"/>
    </row>
    <row r="42" spans="1:6" s="169" customFormat="1" ht="17.25" customHeight="1">
      <c r="A42" s="172" t="s">
        <v>443</v>
      </c>
      <c r="B42" s="172"/>
      <c r="C42" s="172"/>
      <c r="D42" s="172"/>
      <c r="E42" s="172"/>
      <c r="F42" s="170"/>
    </row>
    <row r="43" spans="1:6" s="169" customFormat="1" ht="15.75">
      <c r="A43" s="174" t="s">
        <v>444</v>
      </c>
      <c r="B43" s="174"/>
      <c r="C43" s="175"/>
      <c r="D43" s="174" t="s">
        <v>445</v>
      </c>
      <c r="E43" s="174"/>
      <c r="F43" s="170"/>
    </row>
    <row r="44" spans="1:6" s="169" customFormat="1" ht="15.75">
      <c r="A44" s="225" t="s">
        <v>460</v>
      </c>
      <c r="B44" s="226">
        <f>50793+40336</f>
        <v>91129</v>
      </c>
      <c r="C44" s="171"/>
      <c r="D44" s="225" t="s">
        <v>452</v>
      </c>
      <c r="E44" s="226">
        <f>+155500+1817</f>
        <v>157317</v>
      </c>
      <c r="F44" s="170"/>
    </row>
    <row r="45" spans="1:6" s="169" customFormat="1" ht="15.75">
      <c r="A45" s="207" t="s">
        <v>448</v>
      </c>
      <c r="B45" s="205">
        <f>E44-B44</f>
        <v>66188</v>
      </c>
      <c r="C45" s="171"/>
      <c r="D45" s="207"/>
      <c r="E45" s="205"/>
      <c r="F45" s="170"/>
    </row>
    <row r="46" spans="1:6" s="169" customFormat="1" ht="15.75">
      <c r="A46" s="227" t="s">
        <v>450</v>
      </c>
      <c r="B46" s="228">
        <f>SUM(B44:B45)</f>
        <v>157317</v>
      </c>
      <c r="C46" s="202"/>
      <c r="D46" s="227" t="s">
        <v>450</v>
      </c>
      <c r="E46" s="228">
        <f>SUM(E44:E45)</f>
        <v>157317</v>
      </c>
      <c r="F46" s="170"/>
    </row>
    <row r="47" spans="3:6" s="169" customFormat="1" ht="15.75">
      <c r="C47" s="170"/>
      <c r="E47" s="169" t="s">
        <v>461</v>
      </c>
      <c r="F47" s="170"/>
    </row>
    <row r="48" spans="1:7" s="169" customFormat="1" ht="16.5" customHeight="1">
      <c r="A48" s="172" t="s">
        <v>235</v>
      </c>
      <c r="B48" s="172"/>
      <c r="C48" s="172"/>
      <c r="D48" s="172"/>
      <c r="E48" s="172"/>
      <c r="F48" s="170"/>
      <c r="G48" s="229"/>
    </row>
    <row r="49" spans="1:6" s="169" customFormat="1" ht="17.25" customHeight="1">
      <c r="A49" s="172" t="s">
        <v>443</v>
      </c>
      <c r="B49" s="172"/>
      <c r="C49" s="172"/>
      <c r="D49" s="172"/>
      <c r="E49" s="172"/>
      <c r="F49" s="170"/>
    </row>
    <row r="50" spans="1:6" s="169" customFormat="1" ht="15.75">
      <c r="A50" s="174" t="s">
        <v>444</v>
      </c>
      <c r="B50" s="174"/>
      <c r="C50" s="175"/>
      <c r="D50" s="174" t="s">
        <v>445</v>
      </c>
      <c r="E50" s="174"/>
      <c r="F50" s="170"/>
    </row>
    <row r="51" spans="1:6" s="169" customFormat="1" ht="15.75">
      <c r="A51" s="225" t="s">
        <v>460</v>
      </c>
      <c r="B51" s="226"/>
      <c r="C51" s="171"/>
      <c r="D51" s="230" t="s">
        <v>452</v>
      </c>
      <c r="E51" s="231">
        <v>500</v>
      </c>
      <c r="F51" s="170"/>
    </row>
    <row r="52" spans="1:6" s="169" customFormat="1" ht="15.75">
      <c r="A52" s="232" t="s">
        <v>448</v>
      </c>
      <c r="B52" s="233">
        <f>E51-B51</f>
        <v>500</v>
      </c>
      <c r="C52" s="171"/>
      <c r="D52" s="234"/>
      <c r="E52" s="201"/>
      <c r="F52" s="170"/>
    </row>
    <row r="53" spans="1:6" s="169" customFormat="1" ht="15.75">
      <c r="A53" s="185" t="s">
        <v>450</v>
      </c>
      <c r="B53" s="195">
        <f>+B51+B52</f>
        <v>500</v>
      </c>
      <c r="C53" s="202"/>
      <c r="D53" s="227" t="s">
        <v>450</v>
      </c>
      <c r="E53" s="228">
        <f>+E51+E52</f>
        <v>500</v>
      </c>
      <c r="F53" s="170"/>
    </row>
    <row r="54" spans="1:6" s="169" customFormat="1" ht="15.75">
      <c r="A54" s="202"/>
      <c r="B54" s="196"/>
      <c r="C54" s="202"/>
      <c r="D54" s="202"/>
      <c r="E54" s="196"/>
      <c r="F54" s="170"/>
    </row>
    <row r="55" spans="3:6" s="169" customFormat="1" ht="15.75">
      <c r="C55" s="170"/>
      <c r="F55" s="170"/>
    </row>
    <row r="56" spans="1:6" s="169" customFormat="1" ht="16.5" customHeight="1">
      <c r="A56" s="172" t="s">
        <v>462</v>
      </c>
      <c r="B56" s="172"/>
      <c r="C56" s="172"/>
      <c r="D56" s="172"/>
      <c r="E56" s="172"/>
      <c r="F56" s="170"/>
    </row>
    <row r="57" spans="1:6" s="169" customFormat="1" ht="17.25" customHeight="1">
      <c r="A57" s="172" t="s">
        <v>443</v>
      </c>
      <c r="B57" s="172"/>
      <c r="C57" s="172"/>
      <c r="D57" s="172"/>
      <c r="E57" s="172"/>
      <c r="F57" s="170"/>
    </row>
    <row r="58" spans="1:6" s="169" customFormat="1" ht="15.75">
      <c r="A58" s="174" t="s">
        <v>444</v>
      </c>
      <c r="B58" s="174"/>
      <c r="C58" s="175"/>
      <c r="D58" s="174" t="s">
        <v>445</v>
      </c>
      <c r="E58" s="174"/>
      <c r="F58" s="170"/>
    </row>
    <row r="59" spans="1:6" s="169" customFormat="1" ht="15.75">
      <c r="A59" s="225" t="s">
        <v>460</v>
      </c>
      <c r="B59" s="226">
        <v>69503</v>
      </c>
      <c r="C59" s="171"/>
      <c r="D59" s="225" t="s">
        <v>452</v>
      </c>
      <c r="E59" s="226">
        <v>135377</v>
      </c>
      <c r="F59" s="170"/>
    </row>
    <row r="60" spans="1:6" s="169" customFormat="1" ht="15.75">
      <c r="A60" s="232" t="s">
        <v>448</v>
      </c>
      <c r="B60" s="233">
        <f>E59-B59</f>
        <v>65874</v>
      </c>
      <c r="C60" s="171"/>
      <c r="D60" s="207"/>
      <c r="E60" s="205"/>
      <c r="F60" s="170"/>
    </row>
    <row r="61" spans="1:6" s="169" customFormat="1" ht="15.75">
      <c r="A61" s="185" t="s">
        <v>450</v>
      </c>
      <c r="B61" s="195">
        <f>+B59+B60</f>
        <v>135377</v>
      </c>
      <c r="C61" s="202"/>
      <c r="D61" s="227" t="s">
        <v>450</v>
      </c>
      <c r="E61" s="228">
        <f>+E59+E60</f>
        <v>135377</v>
      </c>
      <c r="F61" s="170"/>
    </row>
    <row r="62" spans="1:6" s="169" customFormat="1" ht="15.75">
      <c r="A62" s="202"/>
      <c r="B62" s="196"/>
      <c r="C62" s="202"/>
      <c r="D62" s="202"/>
      <c r="E62" s="196"/>
      <c r="F62" s="170"/>
    </row>
    <row r="63" spans="3:6" s="169" customFormat="1" ht="16.5" customHeight="1">
      <c r="C63" s="170"/>
      <c r="F63" s="170"/>
    </row>
    <row r="64" spans="1:6" s="169" customFormat="1" ht="16.5" customHeight="1">
      <c r="A64" s="235" t="s">
        <v>463</v>
      </c>
      <c r="B64" s="235"/>
      <c r="C64" s="235"/>
      <c r="D64" s="235"/>
      <c r="E64" s="235"/>
      <c r="F64" s="170"/>
    </row>
    <row r="65" spans="1:6" s="169" customFormat="1" ht="17.25" customHeight="1">
      <c r="A65" s="235" t="s">
        <v>464</v>
      </c>
      <c r="B65" s="235"/>
      <c r="C65" s="235"/>
      <c r="D65" s="235"/>
      <c r="E65" s="235"/>
      <c r="F65" s="170"/>
    </row>
    <row r="66" spans="1:6" s="169" customFormat="1" ht="15.75">
      <c r="A66" s="174" t="s">
        <v>444</v>
      </c>
      <c r="B66" s="174"/>
      <c r="C66" s="236"/>
      <c r="D66" s="174" t="s">
        <v>445</v>
      </c>
      <c r="E66" s="174"/>
      <c r="F66" s="170"/>
    </row>
    <row r="67" spans="1:6" s="169" customFormat="1" ht="15.75" customHeight="1">
      <c r="A67" s="237" t="s">
        <v>465</v>
      </c>
      <c r="B67" s="238">
        <v>0</v>
      </c>
      <c r="C67" s="239"/>
      <c r="D67" s="240" t="s">
        <v>466</v>
      </c>
      <c r="E67" s="241">
        <v>1000</v>
      </c>
      <c r="F67" s="170"/>
    </row>
    <row r="68" spans="1:6" s="169" customFormat="1" ht="15.75">
      <c r="A68" s="242" t="s">
        <v>453</v>
      </c>
      <c r="B68" s="243">
        <v>1000</v>
      </c>
      <c r="C68" s="244"/>
      <c r="D68" s="240"/>
      <c r="E68" s="241"/>
      <c r="F68" s="170"/>
    </row>
    <row r="69" spans="1:6" s="169" customFormat="1" ht="15.75">
      <c r="A69" s="245" t="s">
        <v>450</v>
      </c>
      <c r="B69" s="246">
        <f>SUM(B67:B68)</f>
        <v>1000</v>
      </c>
      <c r="C69" s="247"/>
      <c r="D69" s="245" t="s">
        <v>450</v>
      </c>
      <c r="E69" s="246">
        <f>SUM(E67:E68)</f>
        <v>1000</v>
      </c>
      <c r="F69" s="170"/>
    </row>
    <row r="70" spans="1:6" s="169" customFormat="1" ht="16.5" customHeight="1">
      <c r="A70" s="168"/>
      <c r="C70" s="170"/>
      <c r="F70" s="170"/>
    </row>
    <row r="71" spans="1:6" s="169" customFormat="1" ht="16.5" customHeight="1">
      <c r="A71" s="235" t="s">
        <v>463</v>
      </c>
      <c r="B71" s="235"/>
      <c r="C71" s="235"/>
      <c r="D71" s="235"/>
      <c r="E71" s="235"/>
      <c r="F71" s="170"/>
    </row>
    <row r="72" spans="1:6" s="169" customFormat="1" ht="17.25" customHeight="1">
      <c r="A72" s="235" t="s">
        <v>467</v>
      </c>
      <c r="B72" s="235"/>
      <c r="C72" s="235"/>
      <c r="D72" s="235"/>
      <c r="E72" s="235"/>
      <c r="F72" s="170"/>
    </row>
    <row r="73" spans="1:6" s="169" customFormat="1" ht="15.75">
      <c r="A73" s="174" t="s">
        <v>444</v>
      </c>
      <c r="B73" s="174"/>
      <c r="C73" s="236"/>
      <c r="D73" s="174" t="s">
        <v>445</v>
      </c>
      <c r="E73" s="174"/>
      <c r="F73" s="170"/>
    </row>
    <row r="74" spans="1:6" s="169" customFormat="1" ht="15.75" customHeight="1">
      <c r="A74" s="237" t="s">
        <v>465</v>
      </c>
      <c r="B74" s="238">
        <v>199500</v>
      </c>
      <c r="C74" s="239"/>
      <c r="D74" s="240" t="s">
        <v>466</v>
      </c>
      <c r="E74" s="241">
        <v>209000</v>
      </c>
      <c r="F74" s="170"/>
    </row>
    <row r="75" spans="1:6" s="169" customFormat="1" ht="15.75">
      <c r="A75" s="242" t="s">
        <v>453</v>
      </c>
      <c r="B75" s="243">
        <v>9500</v>
      </c>
      <c r="C75" s="244"/>
      <c r="D75" s="240"/>
      <c r="E75" s="241"/>
      <c r="F75" s="170"/>
    </row>
    <row r="76" spans="1:6" s="169" customFormat="1" ht="15.75">
      <c r="A76" s="245" t="s">
        <v>450</v>
      </c>
      <c r="B76" s="246">
        <v>209000</v>
      </c>
      <c r="C76" s="247"/>
      <c r="D76" s="245" t="s">
        <v>450</v>
      </c>
      <c r="E76" s="246">
        <v>209000</v>
      </c>
      <c r="F76" s="170"/>
    </row>
    <row r="77" spans="1:6" s="169" customFormat="1" ht="15.75">
      <c r="A77" s="168"/>
      <c r="C77" s="170"/>
      <c r="F77" s="170"/>
    </row>
    <row r="78" spans="1:6" s="169" customFormat="1" ht="16.5" customHeight="1">
      <c r="A78" s="235" t="s">
        <v>468</v>
      </c>
      <c r="B78" s="235"/>
      <c r="C78" s="235"/>
      <c r="D78" s="235"/>
      <c r="E78" s="235"/>
      <c r="F78" s="170"/>
    </row>
    <row r="79" spans="1:6" s="169" customFormat="1" ht="17.25" customHeight="1">
      <c r="A79" s="235" t="s">
        <v>464</v>
      </c>
      <c r="B79" s="235"/>
      <c r="C79" s="235"/>
      <c r="D79" s="235"/>
      <c r="E79" s="235"/>
      <c r="F79" s="170"/>
    </row>
    <row r="80" spans="1:6" s="169" customFormat="1" ht="15.75">
      <c r="A80" s="174" t="s">
        <v>444</v>
      </c>
      <c r="B80" s="174"/>
      <c r="C80" s="236"/>
      <c r="D80" s="174" t="s">
        <v>445</v>
      </c>
      <c r="E80" s="174"/>
      <c r="F80" s="170"/>
    </row>
    <row r="81" spans="1:5" ht="15.75" customHeight="1">
      <c r="A81" s="237" t="s">
        <v>465</v>
      </c>
      <c r="B81" s="238">
        <v>10500</v>
      </c>
      <c r="C81" s="239"/>
      <c r="D81" s="240" t="s">
        <v>466</v>
      </c>
      <c r="E81" s="241">
        <v>15000</v>
      </c>
    </row>
    <row r="82" spans="1:5" ht="15.75">
      <c r="A82" s="242" t="s">
        <v>453</v>
      </c>
      <c r="B82" s="243">
        <v>4500</v>
      </c>
      <c r="C82" s="244"/>
      <c r="D82" s="240"/>
      <c r="E82" s="241"/>
    </row>
    <row r="83" spans="1:5" ht="15.75">
      <c r="A83" s="245" t="s">
        <v>450</v>
      </c>
      <c r="B83" s="246">
        <f>SUM(B81:B82)</f>
        <v>15000</v>
      </c>
      <c r="C83" s="247"/>
      <c r="D83" s="245" t="s">
        <v>450</v>
      </c>
      <c r="E83" s="246">
        <v>15000</v>
      </c>
    </row>
    <row r="85" spans="1:5" ht="16.5" customHeight="1">
      <c r="A85" s="235" t="s">
        <v>469</v>
      </c>
      <c r="B85" s="235"/>
      <c r="C85" s="235"/>
      <c r="D85" s="235"/>
      <c r="E85" s="235"/>
    </row>
    <row r="86" spans="1:5" ht="17.25" customHeight="1">
      <c r="A86" s="235" t="s">
        <v>464</v>
      </c>
      <c r="B86" s="235"/>
      <c r="C86" s="235"/>
      <c r="D86" s="235"/>
      <c r="E86" s="235"/>
    </row>
    <row r="87" spans="1:5" ht="15.75">
      <c r="A87" s="174" t="s">
        <v>444</v>
      </c>
      <c r="B87" s="174"/>
      <c r="C87" s="236"/>
      <c r="D87" s="174" t="s">
        <v>445</v>
      </c>
      <c r="E87" s="174"/>
    </row>
    <row r="88" spans="1:5" ht="15.75" customHeight="1">
      <c r="A88" s="237" t="s">
        <v>465</v>
      </c>
      <c r="B88" s="238">
        <v>0</v>
      </c>
      <c r="C88" s="239"/>
      <c r="D88" s="240" t="s">
        <v>466</v>
      </c>
      <c r="E88" s="241">
        <v>0</v>
      </c>
    </row>
    <row r="89" spans="1:5" ht="15.75">
      <c r="A89" s="242" t="s">
        <v>453</v>
      </c>
      <c r="B89" s="243">
        <v>0</v>
      </c>
      <c r="C89" s="244"/>
      <c r="D89" s="240"/>
      <c r="E89" s="241"/>
    </row>
    <row r="90" spans="1:5" ht="15.75">
      <c r="A90" s="245" t="s">
        <v>450</v>
      </c>
      <c r="B90" s="246">
        <v>0</v>
      </c>
      <c r="C90" s="247"/>
      <c r="D90" s="245" t="s">
        <v>450</v>
      </c>
      <c r="E90" s="246">
        <v>0</v>
      </c>
    </row>
    <row r="92" spans="1:5" ht="16.5" customHeight="1">
      <c r="A92" s="235" t="s">
        <v>469</v>
      </c>
      <c r="B92" s="235"/>
      <c r="C92" s="235"/>
      <c r="D92" s="235"/>
      <c r="E92" s="235"/>
    </row>
    <row r="93" spans="1:5" ht="17.25" customHeight="1">
      <c r="A93" s="235" t="s">
        <v>467</v>
      </c>
      <c r="B93" s="235"/>
      <c r="C93" s="235"/>
      <c r="D93" s="235"/>
      <c r="E93" s="235"/>
    </row>
    <row r="94" spans="1:5" ht="16.5">
      <c r="A94" s="174" t="s">
        <v>444</v>
      </c>
      <c r="B94" s="174"/>
      <c r="C94" s="236"/>
      <c r="D94" s="174" t="s">
        <v>445</v>
      </c>
      <c r="E94" s="174"/>
    </row>
    <row r="95" spans="1:5" ht="15.75" customHeight="1">
      <c r="A95" s="237" t="s">
        <v>465</v>
      </c>
      <c r="B95" s="238">
        <v>11200</v>
      </c>
      <c r="C95" s="239"/>
      <c r="D95" s="240" t="s">
        <v>466</v>
      </c>
      <c r="E95" s="241">
        <v>22000</v>
      </c>
    </row>
    <row r="96" spans="1:5" ht="16.5">
      <c r="A96" s="242" t="s">
        <v>453</v>
      </c>
      <c r="B96" s="243">
        <v>10800</v>
      </c>
      <c r="C96" s="244"/>
      <c r="D96" s="240"/>
      <c r="E96" s="241"/>
    </row>
    <row r="97" spans="1:5" ht="16.5">
      <c r="A97" s="245" t="s">
        <v>450</v>
      </c>
      <c r="B97" s="246">
        <f>SUM(B95:B96)</f>
        <v>22000</v>
      </c>
      <c r="C97" s="247"/>
      <c r="D97" s="245" t="s">
        <v>450</v>
      </c>
      <c r="E97" s="246">
        <f>SUM(E95:E96)</f>
        <v>22000</v>
      </c>
    </row>
    <row r="99" spans="1:5" ht="16.5" customHeight="1">
      <c r="A99" s="235" t="s">
        <v>469</v>
      </c>
      <c r="B99" s="235"/>
      <c r="C99" s="235"/>
      <c r="D99" s="235"/>
      <c r="E99" s="235"/>
    </row>
    <row r="100" spans="1:5" ht="17.25" customHeight="1">
      <c r="A100" s="235" t="s">
        <v>470</v>
      </c>
      <c r="B100" s="235"/>
      <c r="C100" s="235"/>
      <c r="D100" s="235"/>
      <c r="E100" s="235"/>
    </row>
    <row r="101" spans="1:5" ht="15.75">
      <c r="A101" s="174" t="s">
        <v>444</v>
      </c>
      <c r="B101" s="174"/>
      <c r="C101" s="236"/>
      <c r="D101" s="174" t="s">
        <v>445</v>
      </c>
      <c r="E101" s="174"/>
    </row>
    <row r="102" spans="1:5" ht="15.75" customHeight="1">
      <c r="A102" s="237" t="s">
        <v>465</v>
      </c>
      <c r="B102" s="238">
        <v>11200</v>
      </c>
      <c r="C102" s="239"/>
      <c r="D102" s="240" t="s">
        <v>466</v>
      </c>
      <c r="E102" s="241">
        <v>11200</v>
      </c>
    </row>
    <row r="103" spans="1:5" ht="15.75">
      <c r="A103" s="242" t="s">
        <v>453</v>
      </c>
      <c r="B103" s="243">
        <v>0</v>
      </c>
      <c r="C103" s="244"/>
      <c r="D103" s="240"/>
      <c r="E103" s="241"/>
    </row>
    <row r="104" spans="1:5" ht="15.75">
      <c r="A104" s="245" t="s">
        <v>450</v>
      </c>
      <c r="B104" s="246">
        <v>11200</v>
      </c>
      <c r="C104" s="247"/>
      <c r="D104" s="245" t="s">
        <v>450</v>
      </c>
      <c r="E104" s="246">
        <v>11200</v>
      </c>
    </row>
    <row r="106" spans="1:5" ht="16.5" customHeight="1">
      <c r="A106" s="235" t="s">
        <v>469</v>
      </c>
      <c r="B106" s="235"/>
      <c r="C106" s="235"/>
      <c r="D106" s="235"/>
      <c r="E106" s="235"/>
    </row>
    <row r="107" spans="1:5" ht="17.25" customHeight="1">
      <c r="A107" s="235" t="s">
        <v>471</v>
      </c>
      <c r="B107" s="235"/>
      <c r="C107" s="235"/>
      <c r="D107" s="235"/>
      <c r="E107" s="235"/>
    </row>
    <row r="108" spans="1:5" ht="15.75">
      <c r="A108" s="174" t="s">
        <v>444</v>
      </c>
      <c r="B108" s="174"/>
      <c r="C108" s="236"/>
      <c r="D108" s="174" t="s">
        <v>445</v>
      </c>
      <c r="E108" s="174"/>
    </row>
    <row r="109" spans="1:5" ht="15.75" customHeight="1">
      <c r="A109" s="237" t="s">
        <v>465</v>
      </c>
      <c r="B109" s="238">
        <v>2800</v>
      </c>
      <c r="C109" s="239"/>
      <c r="D109" s="240" t="s">
        <v>466</v>
      </c>
      <c r="E109" s="241">
        <v>2800</v>
      </c>
    </row>
    <row r="110" spans="1:5" ht="15.75">
      <c r="A110" s="242" t="s">
        <v>453</v>
      </c>
      <c r="B110" s="243">
        <v>0</v>
      </c>
      <c r="C110" s="244"/>
      <c r="D110" s="240"/>
      <c r="E110" s="241"/>
    </row>
    <row r="111" spans="1:5" ht="15.75">
      <c r="A111" s="245" t="s">
        <v>450</v>
      </c>
      <c r="B111" s="246">
        <v>2800</v>
      </c>
      <c r="C111" s="247"/>
      <c r="D111" s="245" t="s">
        <v>450</v>
      </c>
      <c r="E111" s="246">
        <v>2800</v>
      </c>
    </row>
    <row r="113" spans="1:5" ht="16.5" customHeight="1">
      <c r="A113" s="235" t="s">
        <v>472</v>
      </c>
      <c r="B113" s="235"/>
      <c r="C113" s="235"/>
      <c r="D113" s="235"/>
      <c r="E113" s="235"/>
    </row>
    <row r="114" spans="1:5" ht="17.25" customHeight="1">
      <c r="A114" s="235" t="s">
        <v>473</v>
      </c>
      <c r="B114" s="235"/>
      <c r="C114" s="235"/>
      <c r="D114" s="235"/>
      <c r="E114" s="235"/>
    </row>
    <row r="115" spans="1:5" ht="15.75">
      <c r="A115" s="174" t="s">
        <v>444</v>
      </c>
      <c r="B115" s="174"/>
      <c r="C115" s="236"/>
      <c r="D115" s="174" t="s">
        <v>445</v>
      </c>
      <c r="E115" s="174"/>
    </row>
    <row r="116" spans="1:5" ht="15.75" customHeight="1">
      <c r="A116" s="237" t="s">
        <v>465</v>
      </c>
      <c r="B116" s="238">
        <v>25000</v>
      </c>
      <c r="C116" s="239"/>
      <c r="D116" s="240" t="s">
        <v>466</v>
      </c>
      <c r="E116" s="241">
        <v>32000</v>
      </c>
    </row>
    <row r="117" spans="1:5" ht="15.75">
      <c r="A117" s="242" t="s">
        <v>453</v>
      </c>
      <c r="B117" s="243">
        <v>7000</v>
      </c>
      <c r="C117" s="244"/>
      <c r="D117" s="240"/>
      <c r="E117" s="241"/>
    </row>
    <row r="118" spans="1:5" ht="15.75">
      <c r="A118" s="245" t="s">
        <v>450</v>
      </c>
      <c r="B118" s="246">
        <v>32000</v>
      </c>
      <c r="C118" s="247"/>
      <c r="D118" s="245" t="s">
        <v>450</v>
      </c>
      <c r="E118" s="246">
        <v>32000</v>
      </c>
    </row>
    <row r="120" spans="1:5" ht="16.5" customHeight="1">
      <c r="A120" s="235" t="s">
        <v>472</v>
      </c>
      <c r="B120" s="235"/>
      <c r="C120" s="235"/>
      <c r="D120" s="235"/>
      <c r="E120" s="235"/>
    </row>
    <row r="121" spans="1:5" ht="17.25" customHeight="1">
      <c r="A121" s="235" t="s">
        <v>474</v>
      </c>
      <c r="B121" s="235"/>
      <c r="C121" s="235"/>
      <c r="D121" s="235"/>
      <c r="E121" s="235"/>
    </row>
    <row r="122" spans="1:5" ht="15.75">
      <c r="A122" s="174" t="s">
        <v>444</v>
      </c>
      <c r="B122" s="174"/>
      <c r="C122" s="236"/>
      <c r="D122" s="174" t="s">
        <v>445</v>
      </c>
      <c r="E122" s="174"/>
    </row>
    <row r="123" spans="1:5" ht="15.75" customHeight="1">
      <c r="A123" s="237" t="s">
        <v>465</v>
      </c>
      <c r="B123" s="238">
        <v>42000</v>
      </c>
      <c r="C123" s="239"/>
      <c r="D123" s="240" t="s">
        <v>466</v>
      </c>
      <c r="E123" s="241">
        <v>42000</v>
      </c>
    </row>
    <row r="124" spans="1:5" ht="15.75">
      <c r="A124" s="242" t="s">
        <v>453</v>
      </c>
      <c r="B124" s="243">
        <v>0</v>
      </c>
      <c r="C124" s="244"/>
      <c r="D124" s="240"/>
      <c r="E124" s="241"/>
    </row>
    <row r="125" spans="1:5" ht="15.75">
      <c r="A125" s="245" t="s">
        <v>450</v>
      </c>
      <c r="B125" s="246">
        <v>42000</v>
      </c>
      <c r="C125" s="247"/>
      <c r="D125" s="245" t="s">
        <v>450</v>
      </c>
      <c r="E125" s="246">
        <v>42000</v>
      </c>
    </row>
    <row r="127" spans="1:5" ht="16.5" customHeight="1">
      <c r="A127" s="235" t="s">
        <v>472</v>
      </c>
      <c r="B127" s="235"/>
      <c r="C127" s="235"/>
      <c r="D127" s="235"/>
      <c r="E127" s="235"/>
    </row>
    <row r="128" spans="1:5" ht="17.25" customHeight="1">
      <c r="A128" s="235" t="s">
        <v>475</v>
      </c>
      <c r="B128" s="235"/>
      <c r="C128" s="235"/>
      <c r="D128" s="235"/>
      <c r="E128" s="235"/>
    </row>
    <row r="129" spans="1:5" ht="15.75">
      <c r="A129" s="174" t="s">
        <v>444</v>
      </c>
      <c r="B129" s="174"/>
      <c r="C129" s="236"/>
      <c r="D129" s="174" t="s">
        <v>445</v>
      </c>
      <c r="E129" s="174"/>
    </row>
    <row r="130" spans="1:5" ht="15.75" customHeight="1">
      <c r="A130" s="237" t="s">
        <v>465</v>
      </c>
      <c r="B130" s="238">
        <v>39000</v>
      </c>
      <c r="C130" s="239"/>
      <c r="D130" s="240" t="s">
        <v>466</v>
      </c>
      <c r="E130" s="241">
        <v>39000</v>
      </c>
    </row>
    <row r="131" spans="1:5" ht="15.75">
      <c r="A131" s="242" t="s">
        <v>453</v>
      </c>
      <c r="B131" s="243">
        <v>0</v>
      </c>
      <c r="C131" s="244"/>
      <c r="D131" s="240"/>
      <c r="E131" s="241"/>
    </row>
    <row r="132" spans="1:5" ht="15.75">
      <c r="A132" s="245" t="s">
        <v>450</v>
      </c>
      <c r="B132" s="246">
        <v>39000</v>
      </c>
      <c r="C132" s="247"/>
      <c r="D132" s="245" t="s">
        <v>450</v>
      </c>
      <c r="E132" s="246">
        <v>39000</v>
      </c>
    </row>
    <row r="134" spans="1:5" ht="16.5" customHeight="1">
      <c r="A134" s="235" t="s">
        <v>472</v>
      </c>
      <c r="B134" s="235"/>
      <c r="C134" s="235"/>
      <c r="D134" s="235"/>
      <c r="E134" s="235"/>
    </row>
    <row r="135" spans="1:5" ht="17.25" customHeight="1">
      <c r="A135" s="235" t="s">
        <v>476</v>
      </c>
      <c r="B135" s="235"/>
      <c r="C135" s="235"/>
      <c r="D135" s="235"/>
      <c r="E135" s="235"/>
    </row>
    <row r="136" spans="1:5" ht="15.75">
      <c r="A136" s="174" t="s">
        <v>444</v>
      </c>
      <c r="B136" s="174"/>
      <c r="C136" s="236"/>
      <c r="D136" s="174" t="s">
        <v>445</v>
      </c>
      <c r="E136" s="174"/>
    </row>
    <row r="137" spans="1:5" ht="15.75" customHeight="1">
      <c r="A137" s="237" t="s">
        <v>465</v>
      </c>
      <c r="B137" s="238">
        <v>27000</v>
      </c>
      <c r="C137" s="239"/>
      <c r="D137" s="240" t="s">
        <v>466</v>
      </c>
      <c r="E137" s="241">
        <v>27000</v>
      </c>
    </row>
    <row r="138" spans="1:5" ht="15.75">
      <c r="A138" s="242" t="s">
        <v>453</v>
      </c>
      <c r="B138" s="243">
        <v>0</v>
      </c>
      <c r="C138" s="244"/>
      <c r="D138" s="240"/>
      <c r="E138" s="241"/>
    </row>
    <row r="139" spans="1:5" ht="15.75">
      <c r="A139" s="245" t="s">
        <v>450</v>
      </c>
      <c r="B139" s="246">
        <v>27000</v>
      </c>
      <c r="C139" s="247"/>
      <c r="D139" s="245" t="s">
        <v>450</v>
      </c>
      <c r="E139" s="246">
        <v>27000</v>
      </c>
    </row>
    <row r="140" spans="1:6" s="248" customFormat="1" ht="15.75">
      <c r="A140" s="247"/>
      <c r="B140" s="244"/>
      <c r="C140" s="247"/>
      <c r="D140" s="247"/>
      <c r="E140" s="244"/>
      <c r="F140" s="170"/>
    </row>
    <row r="141" spans="1:5" ht="15.75">
      <c r="A141" s="249"/>
      <c r="B141" s="250"/>
      <c r="C141" s="250"/>
      <c r="D141" s="249"/>
      <c r="E141" s="236"/>
    </row>
    <row r="142" spans="1:5" ht="16.5" customHeight="1">
      <c r="A142" s="235" t="s">
        <v>477</v>
      </c>
      <c r="B142" s="235"/>
      <c r="C142" s="235"/>
      <c r="D142" s="235"/>
      <c r="E142" s="235"/>
    </row>
    <row r="143" spans="1:5" ht="18.75">
      <c r="A143" s="247"/>
      <c r="B143" s="244"/>
      <c r="C143" s="251" t="s">
        <v>443</v>
      </c>
      <c r="D143" s="247"/>
      <c r="E143" s="244"/>
    </row>
    <row r="144" spans="1:5" ht="15.75">
      <c r="A144" s="174" t="s">
        <v>444</v>
      </c>
      <c r="B144" s="174"/>
      <c r="C144" s="236"/>
      <c r="D144" s="174" t="s">
        <v>445</v>
      </c>
      <c r="E144" s="174"/>
    </row>
    <row r="145" spans="1:5" ht="15.75" customHeight="1">
      <c r="A145" s="237" t="s">
        <v>465</v>
      </c>
      <c r="B145" s="238"/>
      <c r="C145" s="239"/>
      <c r="D145" s="240" t="s">
        <v>478</v>
      </c>
      <c r="E145" s="241">
        <v>7000</v>
      </c>
    </row>
    <row r="146" spans="1:5" ht="15.75">
      <c r="A146" s="242" t="s">
        <v>453</v>
      </c>
      <c r="B146" s="243">
        <v>7000</v>
      </c>
      <c r="C146" s="244"/>
      <c r="D146" s="240"/>
      <c r="E146" s="241"/>
    </row>
    <row r="147" spans="1:5" ht="15.75">
      <c r="A147" s="245" t="s">
        <v>450</v>
      </c>
      <c r="B147" s="246">
        <v>7000</v>
      </c>
      <c r="C147" s="247"/>
      <c r="D147" s="245" t="s">
        <v>450</v>
      </c>
      <c r="E147" s="246">
        <v>7000</v>
      </c>
    </row>
    <row r="148" spans="1:5" ht="15.75">
      <c r="A148" s="247"/>
      <c r="B148" s="244"/>
      <c r="C148" s="247"/>
      <c r="D148" s="247"/>
      <c r="E148" s="244"/>
    </row>
    <row r="149" spans="1:5" ht="16.5" customHeight="1">
      <c r="A149" s="235" t="s">
        <v>479</v>
      </c>
      <c r="B149" s="235"/>
      <c r="C149" s="235"/>
      <c r="D149" s="235"/>
      <c r="E149" s="235"/>
    </row>
    <row r="150" spans="1:5" ht="16.5" customHeight="1">
      <c r="A150" s="235" t="s">
        <v>464</v>
      </c>
      <c r="B150" s="235"/>
      <c r="C150" s="235"/>
      <c r="D150" s="235"/>
      <c r="E150" s="235"/>
    </row>
    <row r="151" spans="1:5" ht="15.75">
      <c r="A151" s="174" t="s">
        <v>444</v>
      </c>
      <c r="B151" s="174"/>
      <c r="C151" s="236"/>
      <c r="D151" s="174" t="s">
        <v>445</v>
      </c>
      <c r="E151" s="174"/>
    </row>
    <row r="152" spans="1:5" ht="15.75" customHeight="1">
      <c r="A152" s="237" t="s">
        <v>465</v>
      </c>
      <c r="B152" s="238">
        <v>0</v>
      </c>
      <c r="C152" s="239"/>
      <c r="D152" s="240" t="s">
        <v>480</v>
      </c>
      <c r="E152" s="241">
        <v>7700</v>
      </c>
    </row>
    <row r="153" spans="1:5" ht="15.75">
      <c r="A153" s="242" t="s">
        <v>453</v>
      </c>
      <c r="B153" s="243">
        <v>7700</v>
      </c>
      <c r="C153" s="244"/>
      <c r="D153" s="240"/>
      <c r="E153" s="241"/>
    </row>
    <row r="154" spans="1:5" ht="15.75">
      <c r="A154" s="252"/>
      <c r="B154" s="253"/>
      <c r="C154" s="244"/>
      <c r="D154" s="240"/>
      <c r="E154" s="241"/>
    </row>
    <row r="155" spans="1:5" ht="15.75">
      <c r="A155" s="245" t="s">
        <v>450</v>
      </c>
      <c r="B155" s="246">
        <v>7700</v>
      </c>
      <c r="C155" s="247"/>
      <c r="D155" s="245" t="s">
        <v>450</v>
      </c>
      <c r="E155" s="246">
        <v>7700</v>
      </c>
    </row>
    <row r="157" spans="1:5" ht="16.5" customHeight="1">
      <c r="A157" s="235" t="s">
        <v>481</v>
      </c>
      <c r="B157" s="235"/>
      <c r="C157" s="235"/>
      <c r="D157" s="235"/>
      <c r="E157" s="235"/>
    </row>
    <row r="158" spans="1:5" ht="16.5" customHeight="1">
      <c r="A158" s="235" t="s">
        <v>464</v>
      </c>
      <c r="B158" s="235"/>
      <c r="C158" s="235"/>
      <c r="D158" s="235"/>
      <c r="E158" s="235"/>
    </row>
    <row r="159" spans="1:5" s="168" customFormat="1" ht="15.75">
      <c r="A159" s="174" t="s">
        <v>444</v>
      </c>
      <c r="B159" s="174"/>
      <c r="C159" s="236"/>
      <c r="D159" s="174" t="s">
        <v>445</v>
      </c>
      <c r="E159" s="174"/>
    </row>
    <row r="160" spans="1:5" s="168" customFormat="1" ht="15.75" customHeight="1">
      <c r="A160" s="237" t="s">
        <v>465</v>
      </c>
      <c r="B160" s="238">
        <v>0</v>
      </c>
      <c r="C160" s="239"/>
      <c r="D160" s="240" t="s">
        <v>480</v>
      </c>
      <c r="E160" s="241">
        <v>7700</v>
      </c>
    </row>
    <row r="161" spans="1:5" s="168" customFormat="1" ht="15.75" customHeight="1">
      <c r="A161" s="242" t="s">
        <v>453</v>
      </c>
      <c r="B161" s="243">
        <v>7700</v>
      </c>
      <c r="C161" s="244"/>
      <c r="D161" s="240"/>
      <c r="E161" s="241"/>
    </row>
    <row r="162" spans="1:5" s="168" customFormat="1" ht="15.75">
      <c r="A162" s="252"/>
      <c r="B162" s="253"/>
      <c r="C162" s="247"/>
      <c r="D162" s="240"/>
      <c r="E162" s="241"/>
    </row>
    <row r="163" spans="1:5" ht="15.75">
      <c r="A163" s="245" t="s">
        <v>450</v>
      </c>
      <c r="B163" s="246">
        <v>7700</v>
      </c>
      <c r="D163" s="245" t="s">
        <v>450</v>
      </c>
      <c r="E163" s="246">
        <v>7700</v>
      </c>
    </row>
    <row r="165" spans="1:5" ht="16.5" customHeight="1">
      <c r="A165" s="235" t="s">
        <v>482</v>
      </c>
      <c r="B165" s="235"/>
      <c r="C165" s="235"/>
      <c r="D165" s="235"/>
      <c r="E165" s="235"/>
    </row>
    <row r="166" spans="1:5" s="168" customFormat="1" ht="17.25" customHeight="1">
      <c r="A166" s="235" t="s">
        <v>464</v>
      </c>
      <c r="B166" s="235"/>
      <c r="C166" s="235"/>
      <c r="D166" s="235"/>
      <c r="E166" s="235"/>
    </row>
    <row r="167" spans="1:5" s="168" customFormat="1" ht="15.75" customHeight="1">
      <c r="A167" s="174" t="s">
        <v>444</v>
      </c>
      <c r="B167" s="174"/>
      <c r="C167" s="239"/>
      <c r="D167" s="174" t="s">
        <v>445</v>
      </c>
      <c r="E167" s="174"/>
    </row>
    <row r="168" spans="1:5" s="168" customFormat="1" ht="15.75" customHeight="1">
      <c r="A168" s="237" t="s">
        <v>465</v>
      </c>
      <c r="B168" s="238">
        <v>0</v>
      </c>
      <c r="C168" s="244"/>
      <c r="D168" s="240" t="s">
        <v>480</v>
      </c>
      <c r="E168" s="241">
        <v>6600</v>
      </c>
    </row>
    <row r="169" spans="1:5" s="168" customFormat="1" ht="15.75">
      <c r="A169" s="242" t="s">
        <v>453</v>
      </c>
      <c r="B169" s="243">
        <v>6600</v>
      </c>
      <c r="C169" s="247"/>
      <c r="D169" s="240"/>
      <c r="E169" s="241"/>
    </row>
    <row r="170" spans="1:5" ht="15.75">
      <c r="A170" s="252"/>
      <c r="B170" s="253"/>
      <c r="D170" s="240"/>
      <c r="E170" s="241"/>
    </row>
    <row r="171" spans="1:5" ht="16.5" customHeight="1">
      <c r="A171" s="245" t="s">
        <v>450</v>
      </c>
      <c r="B171" s="246">
        <f>SUM(B168:B170)</f>
        <v>6600</v>
      </c>
      <c r="C171" s="235"/>
      <c r="D171" s="245" t="s">
        <v>450</v>
      </c>
      <c r="E171" s="246">
        <v>6600</v>
      </c>
    </row>
    <row r="172" spans="3:5" ht="16.5" customHeight="1">
      <c r="C172" s="235"/>
      <c r="D172" s="235"/>
      <c r="E172" s="235"/>
    </row>
    <row r="173" spans="1:5" s="168" customFormat="1" ht="16.5" customHeight="1">
      <c r="A173" s="235" t="s">
        <v>483</v>
      </c>
      <c r="B173" s="235"/>
      <c r="C173" s="235"/>
      <c r="D173" s="235"/>
      <c r="E173" s="235"/>
    </row>
    <row r="174" spans="1:5" s="168" customFormat="1" ht="15.75" customHeight="1">
      <c r="A174" s="235" t="s">
        <v>464</v>
      </c>
      <c r="B174" s="235"/>
      <c r="C174" s="235"/>
      <c r="D174" s="235"/>
      <c r="E174" s="235"/>
    </row>
    <row r="175" spans="1:5" s="168" customFormat="1" ht="15.75" customHeight="1">
      <c r="A175" s="254" t="s">
        <v>444</v>
      </c>
      <c r="B175" s="254"/>
      <c r="C175" s="244"/>
      <c r="D175" s="174" t="s">
        <v>445</v>
      </c>
      <c r="E175" s="174"/>
    </row>
    <row r="176" spans="1:5" s="168" customFormat="1" ht="15.75" customHeight="1">
      <c r="A176" s="255" t="s">
        <v>465</v>
      </c>
      <c r="B176" s="238">
        <v>0</v>
      </c>
      <c r="C176" s="247"/>
      <c r="D176" s="240" t="s">
        <v>480</v>
      </c>
      <c r="E176" s="241">
        <v>6600</v>
      </c>
    </row>
    <row r="177" spans="1:5" ht="15.75">
      <c r="A177" s="242" t="s">
        <v>453</v>
      </c>
      <c r="B177" s="243">
        <v>6600</v>
      </c>
      <c r="D177" s="240"/>
      <c r="E177" s="241"/>
    </row>
    <row r="178" spans="1:5" ht="16.5" customHeight="1">
      <c r="A178" s="252"/>
      <c r="B178" s="253"/>
      <c r="C178" s="235"/>
      <c r="D178" s="240"/>
      <c r="E178" s="241"/>
    </row>
    <row r="179" spans="1:5" ht="16.5" customHeight="1">
      <c r="A179" s="245" t="s">
        <v>450</v>
      </c>
      <c r="B179" s="246">
        <f>SUM(B176:B178)</f>
        <v>6600</v>
      </c>
      <c r="C179" s="235"/>
      <c r="D179" s="245" t="s">
        <v>450</v>
      </c>
      <c r="E179" s="246">
        <v>6600</v>
      </c>
    </row>
    <row r="180" spans="2:4" s="168" customFormat="1" ht="15.75">
      <c r="B180" s="169"/>
      <c r="C180" s="236"/>
      <c r="D180" s="170"/>
    </row>
    <row r="181" spans="1:5" s="168" customFormat="1" ht="16.5" customHeight="1">
      <c r="A181" s="235" t="s">
        <v>484</v>
      </c>
      <c r="B181" s="235"/>
      <c r="C181" s="235"/>
      <c r="D181" s="235"/>
      <c r="E181" s="235"/>
    </row>
    <row r="182" spans="1:5" s="168" customFormat="1" ht="15.75" customHeight="1">
      <c r="A182" s="235" t="s">
        <v>464</v>
      </c>
      <c r="B182" s="235"/>
      <c r="C182" s="235"/>
      <c r="D182" s="235"/>
      <c r="E182" s="235"/>
    </row>
    <row r="183" spans="1:5" s="168" customFormat="1" ht="15.75">
      <c r="A183" s="174" t="s">
        <v>444</v>
      </c>
      <c r="B183" s="174"/>
      <c r="C183" s="247"/>
      <c r="D183" s="174" t="s">
        <v>445</v>
      </c>
      <c r="E183" s="174"/>
    </row>
    <row r="184" spans="1:6" ht="15.75" customHeight="1">
      <c r="A184" s="237" t="s">
        <v>465</v>
      </c>
      <c r="B184" s="238">
        <v>0</v>
      </c>
      <c r="D184" s="240" t="s">
        <v>480</v>
      </c>
      <c r="E184" s="241">
        <v>6600</v>
      </c>
      <c r="F184" s="168"/>
    </row>
    <row r="185" spans="1:5" ht="16.5" customHeight="1">
      <c r="A185" s="242" t="s">
        <v>453</v>
      </c>
      <c r="B185" s="243">
        <v>6600</v>
      </c>
      <c r="C185" s="235"/>
      <c r="D185" s="240"/>
      <c r="E185" s="241"/>
    </row>
    <row r="186" spans="1:5" ht="16.5" customHeight="1">
      <c r="A186" s="252"/>
      <c r="B186" s="253"/>
      <c r="C186" s="235"/>
      <c r="D186" s="240"/>
      <c r="E186" s="241"/>
    </row>
    <row r="187" spans="1:7" ht="16.5" customHeight="1">
      <c r="A187" s="245" t="s">
        <v>450</v>
      </c>
      <c r="B187" s="246">
        <f>SUM(B184:B186)</f>
        <v>6600</v>
      </c>
      <c r="C187" s="235"/>
      <c r="D187" s="245" t="s">
        <v>450</v>
      </c>
      <c r="E187" s="246">
        <v>6600</v>
      </c>
      <c r="G187" s="256"/>
    </row>
    <row r="188" spans="1:5" ht="15.75">
      <c r="A188" s="247"/>
      <c r="B188" s="244"/>
      <c r="C188" s="236"/>
      <c r="D188" s="247"/>
      <c r="E188" s="244"/>
    </row>
    <row r="189" spans="1:5" ht="16.5" customHeight="1">
      <c r="A189" s="235" t="s">
        <v>485</v>
      </c>
      <c r="B189" s="235"/>
      <c r="C189" s="235"/>
      <c r="D189" s="235"/>
      <c r="E189" s="235"/>
    </row>
    <row r="190" spans="1:5" ht="15.75" customHeight="1">
      <c r="A190" s="235" t="s">
        <v>443</v>
      </c>
      <c r="B190" s="235"/>
      <c r="C190" s="235"/>
      <c r="D190" s="235"/>
      <c r="E190" s="235"/>
    </row>
    <row r="191" spans="1:5" s="168" customFormat="1" ht="15.75">
      <c r="A191" s="174" t="s">
        <v>444</v>
      </c>
      <c r="B191" s="174"/>
      <c r="C191" s="247"/>
      <c r="D191" s="254" t="s">
        <v>445</v>
      </c>
      <c r="E191" s="254"/>
    </row>
    <row r="192" spans="1:6" ht="17.25" customHeight="1">
      <c r="A192" s="237" t="s">
        <v>465</v>
      </c>
      <c r="B192" s="238">
        <v>0</v>
      </c>
      <c r="D192" s="257" t="s">
        <v>486</v>
      </c>
      <c r="E192" s="238">
        <v>9350</v>
      </c>
      <c r="F192" s="168"/>
    </row>
    <row r="193" spans="1:5" s="168" customFormat="1" ht="16.5" customHeight="1">
      <c r="A193" s="242" t="s">
        <v>453</v>
      </c>
      <c r="B193" s="243">
        <v>9350</v>
      </c>
      <c r="C193" s="235"/>
      <c r="D193" s="257"/>
      <c r="E193" s="258"/>
    </row>
    <row r="194" spans="1:5" s="168" customFormat="1" ht="16.5" customHeight="1">
      <c r="A194" s="245" t="s">
        <v>450</v>
      </c>
      <c r="B194" s="246">
        <f>SUM(B192:B193)</f>
        <v>9350</v>
      </c>
      <c r="C194" s="235"/>
      <c r="D194" s="245" t="s">
        <v>450</v>
      </c>
      <c r="E194" s="246">
        <f>SUM(E192:E193)</f>
        <v>9350</v>
      </c>
    </row>
    <row r="195" ht="15.75">
      <c r="C195" s="236"/>
    </row>
    <row r="196" spans="1:5" ht="16.5" customHeight="1">
      <c r="A196" s="235" t="s">
        <v>487</v>
      </c>
      <c r="B196" s="235"/>
      <c r="C196" s="235"/>
      <c r="D196" s="235"/>
      <c r="E196" s="235"/>
    </row>
    <row r="197" spans="1:5" ht="15.75" customHeight="1">
      <c r="A197" s="235" t="s">
        <v>443</v>
      </c>
      <c r="B197" s="235"/>
      <c r="C197" s="235"/>
      <c r="D197" s="235"/>
      <c r="E197" s="235"/>
    </row>
    <row r="198" spans="1:5" ht="15.75">
      <c r="A198" s="174" t="s">
        <v>444</v>
      </c>
      <c r="B198" s="174"/>
      <c r="C198" s="247"/>
      <c r="D198" s="174" t="s">
        <v>445</v>
      </c>
      <c r="E198" s="174"/>
    </row>
    <row r="199" spans="1:5" ht="17.25" customHeight="1">
      <c r="A199" s="237" t="s">
        <v>465</v>
      </c>
      <c r="B199" s="238">
        <v>0</v>
      </c>
      <c r="C199" s="247"/>
      <c r="D199" s="259" t="s">
        <v>488</v>
      </c>
      <c r="E199" s="243">
        <v>10000</v>
      </c>
    </row>
    <row r="200" spans="1:5" ht="15.75">
      <c r="A200" s="242" t="s">
        <v>453</v>
      </c>
      <c r="B200" s="243">
        <v>10000</v>
      </c>
      <c r="C200" s="247"/>
      <c r="D200" s="259"/>
      <c r="E200" s="258"/>
    </row>
    <row r="201" spans="1:5" ht="15.75">
      <c r="A201" s="245" t="s">
        <v>450</v>
      </c>
      <c r="B201" s="246">
        <f>SUM(B199:B200)</f>
        <v>10000</v>
      </c>
      <c r="D201" s="245" t="s">
        <v>450</v>
      </c>
      <c r="E201" s="246">
        <f>SUM(E199:E200)</f>
        <v>10000</v>
      </c>
    </row>
    <row r="202" spans="1:5" ht="16.5" customHeight="1">
      <c r="A202" s="247"/>
      <c r="B202" s="244"/>
      <c r="C202" s="235"/>
      <c r="D202" s="260"/>
      <c r="E202" s="261"/>
    </row>
    <row r="203" spans="1:5" ht="16.5" customHeight="1">
      <c r="A203" s="235" t="s">
        <v>487</v>
      </c>
      <c r="B203" s="235"/>
      <c r="C203" s="235"/>
      <c r="D203" s="235"/>
      <c r="E203" s="235"/>
    </row>
    <row r="204" spans="1:5" ht="15.75" customHeight="1">
      <c r="A204" s="235" t="s">
        <v>459</v>
      </c>
      <c r="B204" s="235"/>
      <c r="C204" s="235"/>
      <c r="D204" s="235"/>
      <c r="E204" s="235"/>
    </row>
    <row r="205" spans="1:5" s="168" customFormat="1" ht="16.5">
      <c r="A205" s="174" t="s">
        <v>444</v>
      </c>
      <c r="B205" s="174"/>
      <c r="C205" s="247"/>
      <c r="D205" s="174" t="s">
        <v>445</v>
      </c>
      <c r="E205" s="174"/>
    </row>
    <row r="206" spans="1:6" ht="17.25" customHeight="1">
      <c r="A206" s="237" t="s">
        <v>465</v>
      </c>
      <c r="B206" s="238">
        <v>149230</v>
      </c>
      <c r="D206" s="259" t="s">
        <v>488</v>
      </c>
      <c r="E206" s="262">
        <v>181570</v>
      </c>
      <c r="F206" s="168"/>
    </row>
    <row r="207" spans="1:6" ht="16.5">
      <c r="A207" s="242" t="s">
        <v>489</v>
      </c>
      <c r="B207" s="243">
        <v>32340</v>
      </c>
      <c r="D207" s="259"/>
      <c r="E207" s="262"/>
      <c r="F207" s="168"/>
    </row>
    <row r="208" spans="1:6" ht="16.5">
      <c r="A208" s="245" t="s">
        <v>450</v>
      </c>
      <c r="B208" s="246">
        <f>SUM(B206:B207)</f>
        <v>181570</v>
      </c>
      <c r="D208" s="245" t="s">
        <v>450</v>
      </c>
      <c r="E208" s="246">
        <f>SUM(E206:E207)</f>
        <v>181570</v>
      </c>
      <c r="F208" s="168"/>
    </row>
    <row r="210" spans="1:5" ht="30.75" customHeight="1">
      <c r="A210" s="235" t="s">
        <v>490</v>
      </c>
      <c r="B210" s="235"/>
      <c r="C210" s="235"/>
      <c r="D210" s="235"/>
      <c r="E210" s="235"/>
    </row>
    <row r="211" spans="1:5" ht="18" customHeight="1">
      <c r="A211" s="235" t="s">
        <v>443</v>
      </c>
      <c r="B211" s="235"/>
      <c r="C211" s="235"/>
      <c r="D211" s="235"/>
      <c r="E211" s="235"/>
    </row>
    <row r="212" spans="1:5" ht="15.75">
      <c r="A212" s="174" t="s">
        <v>444</v>
      </c>
      <c r="B212" s="174"/>
      <c r="C212" s="247"/>
      <c r="D212" s="174" t="s">
        <v>445</v>
      </c>
      <c r="E212" s="174"/>
    </row>
    <row r="213" spans="1:5" ht="17.25" customHeight="1">
      <c r="A213" s="237" t="s">
        <v>465</v>
      </c>
      <c r="B213" s="238">
        <v>0</v>
      </c>
      <c r="D213" s="259" t="s">
        <v>488</v>
      </c>
      <c r="E213" s="241">
        <v>3370</v>
      </c>
    </row>
    <row r="214" spans="1:5" ht="15.75">
      <c r="A214" s="242" t="s">
        <v>489</v>
      </c>
      <c r="B214" s="243">
        <v>3370</v>
      </c>
      <c r="D214" s="259"/>
      <c r="E214" s="241"/>
    </row>
    <row r="215" spans="1:5" ht="15.75">
      <c r="A215" s="245" t="s">
        <v>450</v>
      </c>
      <c r="B215" s="246">
        <f>SUM(B213:B214)</f>
        <v>3370</v>
      </c>
      <c r="D215" s="245" t="s">
        <v>450</v>
      </c>
      <c r="E215" s="246">
        <f>SUM(E213:E214)</f>
        <v>3370</v>
      </c>
    </row>
    <row r="216" spans="1:5" ht="15.75">
      <c r="A216" s="247"/>
      <c r="B216" s="244"/>
      <c r="D216" s="247"/>
      <c r="E216" s="244"/>
    </row>
    <row r="217" spans="1:5" ht="30.75" customHeight="1">
      <c r="A217" s="235" t="s">
        <v>490</v>
      </c>
      <c r="B217" s="235"/>
      <c r="C217" s="235"/>
      <c r="D217" s="235"/>
      <c r="E217" s="235"/>
    </row>
    <row r="218" spans="1:5" ht="18" customHeight="1">
      <c r="A218" s="235" t="s">
        <v>491</v>
      </c>
      <c r="B218" s="235"/>
      <c r="C218" s="235"/>
      <c r="D218" s="235"/>
      <c r="E218" s="235"/>
    </row>
    <row r="219" spans="1:5" ht="16.5">
      <c r="A219" s="174" t="s">
        <v>444</v>
      </c>
      <c r="B219" s="174"/>
      <c r="C219" s="247"/>
      <c r="D219" s="174" t="s">
        <v>445</v>
      </c>
      <c r="E219" s="174"/>
    </row>
    <row r="220" spans="1:5" ht="17.25" customHeight="1">
      <c r="A220" s="237" t="s">
        <v>465</v>
      </c>
      <c r="B220" s="238">
        <v>10220</v>
      </c>
      <c r="D220" s="259" t="s">
        <v>488</v>
      </c>
      <c r="E220" s="241">
        <v>10220</v>
      </c>
    </row>
    <row r="221" spans="1:5" ht="16.5">
      <c r="A221" s="242" t="s">
        <v>489</v>
      </c>
      <c r="B221" s="243">
        <v>0</v>
      </c>
      <c r="D221" s="259"/>
      <c r="E221" s="241"/>
    </row>
    <row r="222" spans="1:5" ht="16.5">
      <c r="A222" s="245" t="s">
        <v>450</v>
      </c>
      <c r="B222" s="246">
        <f>SUM(B220:B221)</f>
        <v>10220</v>
      </c>
      <c r="D222" s="245" t="s">
        <v>450</v>
      </c>
      <c r="E222" s="246">
        <f>SUM(E220:E221)</f>
        <v>10220</v>
      </c>
    </row>
    <row r="224" spans="1:5" ht="16.5" customHeight="1">
      <c r="A224" s="235" t="s">
        <v>492</v>
      </c>
      <c r="B224" s="235"/>
      <c r="C224" s="235"/>
      <c r="D224" s="235"/>
      <c r="E224" s="235"/>
    </row>
    <row r="225" spans="1:5" ht="17.25" customHeight="1">
      <c r="A225" s="235" t="s">
        <v>493</v>
      </c>
      <c r="B225" s="235"/>
      <c r="C225" s="235"/>
      <c r="D225" s="235"/>
      <c r="E225" s="235"/>
    </row>
    <row r="226" spans="1:5" ht="16.5">
      <c r="A226" s="174" t="s">
        <v>444</v>
      </c>
      <c r="B226" s="174"/>
      <c r="C226" s="247"/>
      <c r="D226" s="174" t="s">
        <v>445</v>
      </c>
      <c r="E226" s="174"/>
    </row>
    <row r="227" spans="1:5" ht="16.5" customHeight="1">
      <c r="A227" s="237" t="s">
        <v>465</v>
      </c>
      <c r="B227" s="263">
        <v>0</v>
      </c>
      <c r="D227" s="259" t="s">
        <v>494</v>
      </c>
      <c r="E227" s="241">
        <v>8500</v>
      </c>
    </row>
    <row r="228" spans="1:5" ht="16.5">
      <c r="A228" s="242" t="s">
        <v>448</v>
      </c>
      <c r="B228" s="264">
        <v>8500</v>
      </c>
      <c r="D228" s="259"/>
      <c r="E228" s="241"/>
    </row>
    <row r="229" spans="1:5" ht="16.5">
      <c r="A229" s="245" t="s">
        <v>450</v>
      </c>
      <c r="B229" s="246">
        <f>SUM(B227:B228)</f>
        <v>8500</v>
      </c>
      <c r="D229" s="245" t="s">
        <v>450</v>
      </c>
      <c r="E229" s="246">
        <f>SUM(E227:E228)</f>
        <v>8500</v>
      </c>
    </row>
  </sheetData>
  <sheetProtection password="CE9C" sheet="1"/>
  <mergeCells count="174">
    <mergeCell ref="A2:E2"/>
    <mergeCell ref="A3:E3"/>
    <mergeCell ref="A4:B4"/>
    <mergeCell ref="D4:E4"/>
    <mergeCell ref="A9:E9"/>
    <mergeCell ref="A10:E10"/>
    <mergeCell ref="A11:B11"/>
    <mergeCell ref="D11:E11"/>
    <mergeCell ref="D12:D13"/>
    <mergeCell ref="E12:E13"/>
    <mergeCell ref="A16:E16"/>
    <mergeCell ref="A17:E17"/>
    <mergeCell ref="A18:B18"/>
    <mergeCell ref="D18:E18"/>
    <mergeCell ref="D19:D20"/>
    <mergeCell ref="E19:E20"/>
    <mergeCell ref="A23:E23"/>
    <mergeCell ref="A24:E24"/>
    <mergeCell ref="A25:B25"/>
    <mergeCell ref="D25:E25"/>
    <mergeCell ref="A28:E28"/>
    <mergeCell ref="A29:E29"/>
    <mergeCell ref="A30:B30"/>
    <mergeCell ref="D30:E30"/>
    <mergeCell ref="A35:E35"/>
    <mergeCell ref="A36:B36"/>
    <mergeCell ref="D36:E36"/>
    <mergeCell ref="A41:E41"/>
    <mergeCell ref="A42:E42"/>
    <mergeCell ref="A43:B43"/>
    <mergeCell ref="D43:E43"/>
    <mergeCell ref="A48:E48"/>
    <mergeCell ref="A49:E49"/>
    <mergeCell ref="A50:B50"/>
    <mergeCell ref="D50:E50"/>
    <mergeCell ref="A56:E56"/>
    <mergeCell ref="A57:E57"/>
    <mergeCell ref="A58:B58"/>
    <mergeCell ref="D58:E58"/>
    <mergeCell ref="A64:E64"/>
    <mergeCell ref="A65:E65"/>
    <mergeCell ref="A66:B66"/>
    <mergeCell ref="D66:E66"/>
    <mergeCell ref="D67:D68"/>
    <mergeCell ref="E67:E68"/>
    <mergeCell ref="A71:E71"/>
    <mergeCell ref="A72:E72"/>
    <mergeCell ref="A73:B73"/>
    <mergeCell ref="D73:E73"/>
    <mergeCell ref="D74:D75"/>
    <mergeCell ref="E74:E75"/>
    <mergeCell ref="A78:E78"/>
    <mergeCell ref="A79:E79"/>
    <mergeCell ref="A80:B80"/>
    <mergeCell ref="D80:E80"/>
    <mergeCell ref="D81:D82"/>
    <mergeCell ref="E81:E82"/>
    <mergeCell ref="A85:E85"/>
    <mergeCell ref="A86:E86"/>
    <mergeCell ref="A87:B87"/>
    <mergeCell ref="D87:E87"/>
    <mergeCell ref="D88:D89"/>
    <mergeCell ref="E88:E89"/>
    <mergeCell ref="A92:E92"/>
    <mergeCell ref="A93:E93"/>
    <mergeCell ref="A94:B94"/>
    <mergeCell ref="D94:E94"/>
    <mergeCell ref="D95:D96"/>
    <mergeCell ref="E95:E96"/>
    <mergeCell ref="A99:E99"/>
    <mergeCell ref="A100:E100"/>
    <mergeCell ref="A101:B101"/>
    <mergeCell ref="D101:E101"/>
    <mergeCell ref="D102:D103"/>
    <mergeCell ref="E102:E103"/>
    <mergeCell ref="A106:E106"/>
    <mergeCell ref="A107:E107"/>
    <mergeCell ref="A108:B108"/>
    <mergeCell ref="D108:E108"/>
    <mergeCell ref="D109:D110"/>
    <mergeCell ref="E109:E110"/>
    <mergeCell ref="A113:E113"/>
    <mergeCell ref="A114:E114"/>
    <mergeCell ref="A115:B115"/>
    <mergeCell ref="D115:E115"/>
    <mergeCell ref="D116:D117"/>
    <mergeCell ref="E116:E117"/>
    <mergeCell ref="A120:E120"/>
    <mergeCell ref="A121:E121"/>
    <mergeCell ref="A122:B122"/>
    <mergeCell ref="D122:E122"/>
    <mergeCell ref="D123:D124"/>
    <mergeCell ref="E123:E124"/>
    <mergeCell ref="A127:E127"/>
    <mergeCell ref="A128:E128"/>
    <mergeCell ref="A129:B129"/>
    <mergeCell ref="D129:E129"/>
    <mergeCell ref="D130:D131"/>
    <mergeCell ref="E130:E131"/>
    <mergeCell ref="A134:E134"/>
    <mergeCell ref="A135:E135"/>
    <mergeCell ref="A136:B136"/>
    <mergeCell ref="D136:E136"/>
    <mergeCell ref="D137:D138"/>
    <mergeCell ref="E137:E138"/>
    <mergeCell ref="A142:E142"/>
    <mergeCell ref="A144:B144"/>
    <mergeCell ref="D144:E144"/>
    <mergeCell ref="D145:D146"/>
    <mergeCell ref="E145:E146"/>
    <mergeCell ref="A149:E149"/>
    <mergeCell ref="A150:E150"/>
    <mergeCell ref="A151:B151"/>
    <mergeCell ref="D151:E151"/>
    <mergeCell ref="D152:D154"/>
    <mergeCell ref="E152:E154"/>
    <mergeCell ref="A157:E157"/>
    <mergeCell ref="A158:E158"/>
    <mergeCell ref="A159:B159"/>
    <mergeCell ref="D159:E159"/>
    <mergeCell ref="D160:D162"/>
    <mergeCell ref="E160:E162"/>
    <mergeCell ref="A165:E165"/>
    <mergeCell ref="A166:E166"/>
    <mergeCell ref="A167:B167"/>
    <mergeCell ref="D167:E167"/>
    <mergeCell ref="D168:D170"/>
    <mergeCell ref="E168:E170"/>
    <mergeCell ref="A173:E173"/>
    <mergeCell ref="A174:E174"/>
    <mergeCell ref="A175:B175"/>
    <mergeCell ref="D175:E175"/>
    <mergeCell ref="D176:D178"/>
    <mergeCell ref="E176:E178"/>
    <mergeCell ref="A181:E181"/>
    <mergeCell ref="A182:E182"/>
    <mergeCell ref="A183:B183"/>
    <mergeCell ref="D183:E183"/>
    <mergeCell ref="D184:D186"/>
    <mergeCell ref="E184:E186"/>
    <mergeCell ref="A189:E189"/>
    <mergeCell ref="A190:E190"/>
    <mergeCell ref="A191:B191"/>
    <mergeCell ref="D191:E191"/>
    <mergeCell ref="D192:D193"/>
    <mergeCell ref="A196:E196"/>
    <mergeCell ref="A197:E197"/>
    <mergeCell ref="A198:B198"/>
    <mergeCell ref="D198:E198"/>
    <mergeCell ref="D199:D200"/>
    <mergeCell ref="A203:E203"/>
    <mergeCell ref="A204:E204"/>
    <mergeCell ref="A205:B205"/>
    <mergeCell ref="D205:E205"/>
    <mergeCell ref="D206:D207"/>
    <mergeCell ref="E206:E207"/>
    <mergeCell ref="A210:E210"/>
    <mergeCell ref="A211:E211"/>
    <mergeCell ref="A212:B212"/>
    <mergeCell ref="D212:E212"/>
    <mergeCell ref="D213:D214"/>
    <mergeCell ref="E213:E214"/>
    <mergeCell ref="A217:E217"/>
    <mergeCell ref="A218:E218"/>
    <mergeCell ref="A219:B219"/>
    <mergeCell ref="D219:E219"/>
    <mergeCell ref="D220:D221"/>
    <mergeCell ref="E220:E221"/>
    <mergeCell ref="A224:E224"/>
    <mergeCell ref="A225:E225"/>
    <mergeCell ref="A226:B226"/>
    <mergeCell ref="D226:E226"/>
    <mergeCell ref="D227:D228"/>
    <mergeCell ref="E227:E228"/>
  </mergeCells>
  <printOptions horizontalCentered="1"/>
  <pageMargins left="0.7083333333333334" right="0.7083333333333334" top="1.3784722222222223" bottom="0.7479166666666667" header="0.31527777777777777" footer="0.5118055555555555"/>
  <pageSetup horizontalDpi="300" verticalDpi="300" orientation="portrait" paperSize="9" scale="60"/>
  <headerFooter alignWithMargins="0">
    <oddHeader>&amp;C&amp;"Times New Roman,Normál"9. melléklet a 56/2012. (XI.26.)
önk. rendelethez
Budapest, XVIII.ker.Önkormányzat
2012.évi kgtvet. mód. 
Eu. tám. megv. prog., proj. bev., kiad.&amp;R&amp;"Times New Roman,Normál"12. melléklet a 6/2012 (III.13.)
önk. rendelethez
eFt</oddHeader>
  </headerFooter>
  <rowBreaks count="3" manualBreakCount="3">
    <brk id="69" max="255" man="1"/>
    <brk id="132" max="255" man="1"/>
    <brk id="2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Fischerd</dc:creator>
  <cp:keywords/>
  <dc:description/>
  <cp:lastModifiedBy/>
  <cp:lastPrinted>2012-11-23T10:01:56Z</cp:lastPrinted>
  <dcterms:created xsi:type="dcterms:W3CDTF">2012-11-23T09:39:52Z</dcterms:created>
  <dcterms:modified xsi:type="dcterms:W3CDTF">2012-11-23T10:04:50Z</dcterms:modified>
  <cp:category/>
  <cp:version/>
  <cp:contentType/>
  <cp:contentStatus/>
  <cp:revision>1</cp:revision>
</cp:coreProperties>
</file>